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500" activeTab="0"/>
  </bookViews>
  <sheets>
    <sheet name="Budget&amp;AllotmentChanges" sheetId="1" r:id="rId1"/>
    <sheet name="VoucherHistory" sheetId="2" r:id="rId2"/>
    <sheet name="NEA - PPE" sheetId="3" r:id="rId3"/>
    <sheet name="NEA - Teacher Pay" sheetId="4" r:id="rId4"/>
  </sheets>
  <externalReferences>
    <externalReference r:id="rId7"/>
  </externalReferences>
  <definedNames>
    <definedName name="_xlnm._FilterDatabase" localSheetId="2" hidden="1">'NEA - PPE'!$A$2:$P$53</definedName>
    <definedName name="_xlnm._FilterDatabase" localSheetId="3" hidden="1">'NEA - Teacher Pay'!$A$2:$P$53</definedName>
    <definedName name="GAP">'[1]Digest 2015 Table 235.20'!#REF!</definedName>
    <definedName name="_xlnm.Print_Area" localSheetId="0">'Budget&amp;AllotmentChanges'!$A$1:$L$39</definedName>
    <definedName name="_xlnm.Print_Area" localSheetId="1">'VoucherHistory'!$A$1:$O$27</definedName>
    <definedName name="TAINT">'[1]Digest 2015 Table 235.20'!#REF!</definedName>
  </definedNames>
  <calcPr fullCalcOnLoad="1"/>
</workbook>
</file>

<file path=xl/sharedStrings.xml><?xml version="1.0" encoding="utf-8"?>
<sst xmlns="http://schemas.openxmlformats.org/spreadsheetml/2006/main" count="270" uniqueCount="139">
  <si>
    <r>
      <t>Per-student Appropriations, Adjusted for Inflation (CPI-U)</t>
    </r>
    <r>
      <rPr>
        <b/>
        <vertAlign val="superscript"/>
        <sz val="11"/>
        <color indexed="8"/>
        <rFont val="Tw Cen MT"/>
        <family val="2"/>
      </rPr>
      <t>1</t>
    </r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</si>
  <si>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</si>
  <si>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</si>
  <si>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</si>
  <si>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</si>
  <si>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</si>
  <si>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</si>
  <si>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</si>
  <si>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</si>
  <si>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</si>
  <si>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Pre-Recession</t>
  </si>
  <si>
    <t>General Fund</t>
  </si>
  <si>
    <r>
      <t>Total State Support</t>
    </r>
    <r>
      <rPr>
        <b/>
        <vertAlign val="superscript"/>
        <sz val="10"/>
        <color indexed="8"/>
        <rFont val="Tw Cen MT"/>
        <family val="2"/>
      </rPr>
      <t>2</t>
    </r>
  </si>
  <si>
    <r>
      <rPr>
        <vertAlign val="superscript"/>
        <sz val="10"/>
        <rFont val="Tw Cen MT"/>
        <family val="2"/>
      </rPr>
      <t>1</t>
    </r>
    <r>
      <rPr>
        <sz val="10"/>
        <rFont val="Tw Cen MT"/>
        <family val="2"/>
      </rPr>
      <t xml:space="preserve"> CPI-U almost certainly understates the true rate of inflation facing public schools, as costs for educated labor (which account for the vast majority of public school </t>
    </r>
  </si>
  <si>
    <t xml:space="preserve">  operating costs) tend to rise faster than CPI-U.</t>
  </si>
  <si>
    <r>
      <rPr>
        <vertAlign val="superscript"/>
        <sz val="10"/>
        <rFont val="Tw Cen MT"/>
        <family val="2"/>
      </rPr>
      <t>2</t>
    </r>
    <r>
      <rPr>
        <sz val="10"/>
        <rFont val="Tw Cen MT"/>
        <family val="2"/>
      </rPr>
      <t xml:space="preserve"> Total State Support includes General Fund appropriations, as well as appropriations from Lottery, Fines &amp; Forfeitures and other non-General Fund State sources.</t>
    </r>
  </si>
  <si>
    <r>
      <t>Per-student Appropriations, Adjusted for Inflation (CPI-U)</t>
    </r>
    <r>
      <rPr>
        <b/>
        <vertAlign val="superscript"/>
        <sz val="11"/>
        <color indexed="8"/>
        <rFont val="Tw Cen MT"/>
        <family val="2"/>
      </rPr>
      <t>1</t>
    </r>
    <r>
      <rPr>
        <b/>
        <sz val="11"/>
        <color indexed="8"/>
        <rFont val="Tw Cen MT"/>
        <family val="2"/>
      </rPr>
      <t>, Select Allotments</t>
    </r>
  </si>
  <si>
    <t>Teacher Assistants</t>
  </si>
  <si>
    <t>Transportation</t>
  </si>
  <si>
    <r>
      <t>Noninstructional Support</t>
    </r>
    <r>
      <rPr>
        <b/>
        <vertAlign val="superscript"/>
        <sz val="10"/>
        <color indexed="8"/>
        <rFont val="Tw Cen MT"/>
        <family val="2"/>
      </rPr>
      <t>2</t>
    </r>
  </si>
  <si>
    <t>Low Wealth</t>
  </si>
  <si>
    <t>Central Office</t>
  </si>
  <si>
    <t>Textbooks</t>
  </si>
  <si>
    <t>Supplies &amp; Materials</t>
  </si>
  <si>
    <t>DSSF</t>
  </si>
  <si>
    <t>Limited English Proficiency</t>
  </si>
  <si>
    <t>AIG</t>
  </si>
  <si>
    <t>Small County</t>
  </si>
  <si>
    <t>Driver Training</t>
  </si>
  <si>
    <t>School Technology</t>
  </si>
  <si>
    <t>CTE Program Sppt</t>
  </si>
  <si>
    <r>
      <rPr>
        <vertAlign val="superscript"/>
        <sz val="10"/>
        <rFont val="Tw Cen MT"/>
        <family val="2"/>
      </rPr>
      <t>2</t>
    </r>
    <r>
      <rPr>
        <sz val="10"/>
        <rFont val="Tw Cen MT"/>
        <family val="2"/>
      </rPr>
      <t xml:space="preserve"> State funding for noninstructional support was temporarily offset by approximately $373 million of federal funds in FY 10-11.  If these federal funds are taken into </t>
    </r>
  </si>
  <si>
    <t xml:space="preserve">  account, inflation-adjusted per-student funding for noninstructional support decreased 17.25% since FY 10-11.</t>
  </si>
  <si>
    <t>Allotted Positions per 1,000 Students</t>
  </si>
  <si>
    <t>Classroom Teachers</t>
  </si>
  <si>
    <t>Instructional Support</t>
  </si>
  <si>
    <t>Principals / Asst. Prins.</t>
  </si>
  <si>
    <t>North Carolina Pre-K</t>
  </si>
  <si>
    <t>Total Funding (in millions)</t>
  </si>
  <si>
    <t>Slots Funded</t>
  </si>
  <si>
    <t>Opportunity Scholarship Voucher Program</t>
  </si>
  <si>
    <t>2017-18</t>
  </si>
  <si>
    <t>2018-19</t>
  </si>
  <si>
    <t>2019-20</t>
  </si>
  <si>
    <t>2020-21</t>
  </si>
  <si>
    <t>Appropriation*</t>
  </si>
  <si>
    <t>Appropriation Change</t>
  </si>
  <si>
    <t>Available for Vouchers**</t>
  </si>
  <si>
    <t>Available for Vouchers Change</t>
  </si>
  <si>
    <t>* Beginning in FY 16-17, appropriations are made in order to "forward fund" vouchers in the subsequent school year.  For example, FY 17-18's appropriation of $44.8 million is for vouchers awarded</t>
  </si>
  <si>
    <t xml:space="preserve">   in FY 18-19.</t>
  </si>
  <si>
    <t>** Amount available for vouhcers is net of funds for SEAA's administration of the program.  Beginning in FY 17-18, amounts available for vouchers could include unused funds from prior fiscal year.</t>
  </si>
  <si>
    <t>Special Education Voucher Program</t>
  </si>
  <si>
    <t>Appropriation</t>
  </si>
  <si>
    <t>Available for Vouchers*</t>
  </si>
  <si>
    <t xml:space="preserve">* Amount available for vouhcers is net of funds for SEAA's administration of the program.  </t>
  </si>
  <si>
    <t>Total Voucher Programs</t>
  </si>
  <si>
    <t>Available for Vouchers</t>
  </si>
  <si>
    <t>Current Expenditures for Public K-12 Schools per Student in Fall Enrollment</t>
  </si>
  <si>
    <t>Since Pre-Recession</t>
  </si>
  <si>
    <t>NCGA Rs</t>
  </si>
  <si>
    <t>McCrory</t>
  </si>
  <si>
    <t>State</t>
  </si>
  <si>
    <t>FY 08-09</t>
  </si>
  <si>
    <t>FY 09-10</t>
  </si>
  <si>
    <t>FY 10-11</t>
  </si>
  <si>
    <t>FY 11-12</t>
  </si>
  <si>
    <t>FY 12-13</t>
  </si>
  <si>
    <t>FY 13-14</t>
  </si>
  <si>
    <t>FY 14-15</t>
  </si>
  <si>
    <t>FY 15-16</t>
  </si>
  <si>
    <t>Total Change</t>
  </si>
  <si>
    <t>Annual Change</t>
  </si>
  <si>
    <t>NJ</t>
  </si>
  <si>
    <t>NY</t>
  </si>
  <si>
    <t>VT</t>
  </si>
  <si>
    <t>WY</t>
  </si>
  <si>
    <t>RI</t>
  </si>
  <si>
    <t>MA</t>
  </si>
  <si>
    <t>CT</t>
  </si>
  <si>
    <t>ME</t>
  </si>
  <si>
    <t>MD</t>
  </si>
  <si>
    <t>DC</t>
  </si>
  <si>
    <t>DE</t>
  </si>
  <si>
    <t>HI</t>
  </si>
  <si>
    <t>NH</t>
  </si>
  <si>
    <t>PA</t>
  </si>
  <si>
    <t>MI</t>
  </si>
  <si>
    <t>WI</t>
  </si>
  <si>
    <t>MN</t>
  </si>
  <si>
    <t>IL</t>
  </si>
  <si>
    <t>AK</t>
  </si>
  <si>
    <t>VA</t>
  </si>
  <si>
    <t>WV</t>
  </si>
  <si>
    <t>LA</t>
  </si>
  <si>
    <t>AR</t>
  </si>
  <si>
    <t>ND</t>
  </si>
  <si>
    <t>NM</t>
  </si>
  <si>
    <t>GA</t>
  </si>
  <si>
    <t>OR</t>
  </si>
  <si>
    <t>KS</t>
  </si>
  <si>
    <t>IN</t>
  </si>
  <si>
    <t>WA</t>
  </si>
  <si>
    <t>SC</t>
  </si>
  <si>
    <t>OH</t>
  </si>
  <si>
    <t>CO</t>
  </si>
  <si>
    <t>MT</t>
  </si>
  <si>
    <t>KY</t>
  </si>
  <si>
    <t>CA</t>
  </si>
  <si>
    <t>IA</t>
  </si>
  <si>
    <t>NE</t>
  </si>
  <si>
    <t>AL</t>
  </si>
  <si>
    <t>SD</t>
  </si>
  <si>
    <t>FL</t>
  </si>
  <si>
    <t>MO</t>
  </si>
  <si>
    <t>NC</t>
  </si>
  <si>
    <t>TX</t>
  </si>
  <si>
    <t>TN</t>
  </si>
  <si>
    <t>ID</t>
  </si>
  <si>
    <t>OK</t>
  </si>
  <si>
    <t>NV</t>
  </si>
  <si>
    <t>MS</t>
  </si>
  <si>
    <t>UT</t>
  </si>
  <si>
    <t>AZ</t>
  </si>
  <si>
    <t>Source: NEA Rankings &amp; Estimates</t>
  </si>
  <si>
    <t>US</t>
  </si>
  <si>
    <t>Std.Dev</t>
  </si>
  <si>
    <t>NCDiff$</t>
  </si>
  <si>
    <t>NCDiff-SD</t>
  </si>
  <si>
    <t>Preliminary Data</t>
  </si>
  <si>
    <t>Avg. Teacher Pay</t>
  </si>
  <si>
    <t>Rank</t>
  </si>
  <si>
    <t>2021-22</t>
  </si>
  <si>
    <t>2022-23</t>
  </si>
  <si>
    <t>2023-24</t>
  </si>
  <si>
    <t>2024-25</t>
  </si>
  <si>
    <t>2025-26</t>
  </si>
  <si>
    <t>2026-27</t>
  </si>
  <si>
    <t>2027-28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</si>
</sst>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w Cen MT"/>
      <family val="2"/>
    </font>
    <font>
      <b/>
      <vertAlign val="superscript"/>
      <sz val="11"/>
      <color indexed="8"/>
      <name val="Tw Cen MT"/>
      <family val="2"/>
    </font>
    <font>
      <b/>
      <sz val="10"/>
      <color indexed="8"/>
      <name val="Tw Cen MT"/>
      <family val="2"/>
    </font>
    <font>
      <sz val="10"/>
      <color indexed="8"/>
      <name val="Tw Cen MT"/>
      <family val="2"/>
    </font>
    <font>
      <sz val="9"/>
      <color indexed="8"/>
      <name val="Tw Cen MT"/>
      <family val="2"/>
    </font>
    <font>
      <b/>
      <vertAlign val="superscript"/>
      <sz val="10"/>
      <color indexed="8"/>
      <name val="Tw Cen MT"/>
      <family val="2"/>
    </font>
    <font>
      <sz val="10"/>
      <name val="Tw Cen MT"/>
      <family val="2"/>
    </font>
    <font>
      <vertAlign val="superscript"/>
      <sz val="10"/>
      <name val="Tw Cen MT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w Cen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sz val="9"/>
      <color theme="1"/>
      <name val="Tw Cen M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>
        <color theme="0" tint="-0.3499799966812134"/>
      </bottom>
    </border>
    <border>
      <left style="thick"/>
      <right style="thick"/>
      <top style="thin">
        <color theme="0" tint="-0.3499799966812134"/>
      </top>
      <bottom style="thin">
        <color theme="0" tint="-0.3499799966812134"/>
      </bottom>
    </border>
    <border>
      <left style="thick"/>
      <right style="thick"/>
      <top style="thin">
        <color theme="0" tint="-0.3499799966812134"/>
      </top>
      <bottom style="thick"/>
    </border>
    <border>
      <left style="thin"/>
      <right style="thin"/>
      <top/>
      <bottom/>
    </border>
    <border>
      <left/>
      <right/>
      <top style="thin"/>
      <bottom/>
    </border>
    <border>
      <left style="thick"/>
      <right style="thin">
        <color theme="0" tint="-0.3499799966812134"/>
      </right>
      <top style="thick"/>
      <bottom style="thin">
        <color theme="0" tint="-0.3499799966812134"/>
      </bottom>
    </border>
    <border>
      <left style="thin">
        <color theme="0" tint="-0.3499799966812134"/>
      </left>
      <right style="thick"/>
      <top style="thick"/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/>
      <top style="thin">
        <color theme="0" tint="-0.3499799966812134"/>
      </top>
      <bottom style="thin">
        <color theme="0" tint="-0.3499799966812134"/>
      </bottom>
    </border>
    <border>
      <left style="thick"/>
      <right style="thin">
        <color theme="0" tint="-0.3499799966812134"/>
      </right>
      <top style="thin">
        <color theme="0" tint="-0.3499799966812134"/>
      </top>
      <bottom style="thick"/>
    </border>
    <border>
      <left style="thin">
        <color theme="0" tint="-0.3499799966812134"/>
      </left>
      <right style="thick"/>
      <top style="thin">
        <color theme="0" tint="-0.3499799966812134"/>
      </top>
      <bottom style="thick"/>
    </border>
    <border>
      <left style="thick"/>
      <right/>
      <top style="thin">
        <color theme="0" tint="-0.3499799966812134"/>
      </top>
      <bottom style="thin">
        <color theme="0" tint="-0.3499799966812134"/>
      </bottom>
    </border>
    <border>
      <left/>
      <right style="thick"/>
      <top style="thin">
        <color theme="0" tint="-0.3499799966812134"/>
      </top>
      <bottom style="thin">
        <color theme="0" tint="-0.3499799966812134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9" fillId="0" borderId="0" xfId="70" applyNumberFormat="1" applyFont="1" applyBorder="1">
      <alignment/>
      <protection/>
    </xf>
    <xf numFmtId="0" fontId="0" fillId="0" borderId="0" xfId="0" applyFont="1" applyAlignment="1">
      <alignment/>
    </xf>
    <xf numFmtId="3" fontId="50" fillId="33" borderId="10" xfId="70" applyNumberFormat="1" applyFont="1" applyFill="1" applyBorder="1" applyAlignment="1" quotePrefix="1">
      <alignment horizontal="center"/>
      <protection/>
    </xf>
    <xf numFmtId="3" fontId="50" fillId="33" borderId="10" xfId="70" applyNumberFormat="1" applyFont="1" applyFill="1" applyBorder="1" applyAlignment="1">
      <alignment horizontal="center"/>
      <protection/>
    </xf>
    <xf numFmtId="3" fontId="50" fillId="0" borderId="10" xfId="70" applyNumberFormat="1" applyFont="1" applyBorder="1" applyAlignment="1">
      <alignment horizontal="center" wrapText="1"/>
      <protection/>
    </xf>
    <xf numFmtId="3" fontId="50" fillId="0" borderId="10" xfId="70" applyNumberFormat="1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51" fillId="0" borderId="0" xfId="70" applyNumberFormat="1" applyFont="1">
      <alignment/>
      <protection/>
    </xf>
    <xf numFmtId="10" fontId="51" fillId="0" borderId="10" xfId="80" applyNumberFormat="1" applyFont="1" applyFill="1" applyBorder="1" applyAlignment="1">
      <alignment horizontal="center"/>
    </xf>
    <xf numFmtId="3" fontId="52" fillId="0" borderId="0" xfId="70" applyNumberFormat="1" applyFont="1">
      <alignment/>
      <protection/>
    </xf>
    <xf numFmtId="0" fontId="8" fillId="0" borderId="0" xfId="0" applyFont="1" applyAlignment="1">
      <alignment/>
    </xf>
    <xf numFmtId="4" fontId="51" fillId="0" borderId="10" xfId="70" applyNumberFormat="1" applyFont="1" applyBorder="1">
      <alignment/>
      <protection/>
    </xf>
    <xf numFmtId="3" fontId="53" fillId="0" borderId="0" xfId="66" applyNumberFormat="1" applyFont="1">
      <alignment/>
      <protection/>
    </xf>
    <xf numFmtId="3" fontId="32" fillId="0" borderId="0" xfId="66" applyNumberFormat="1">
      <alignment/>
      <protection/>
    </xf>
    <xf numFmtId="0" fontId="12" fillId="34" borderId="11" xfId="66" applyFont="1" applyFill="1" applyBorder="1" applyAlignment="1">
      <alignment horizontal="center"/>
      <protection/>
    </xf>
    <xf numFmtId="0" fontId="13" fillId="35" borderId="12" xfId="66" applyFont="1" applyFill="1" applyBorder="1">
      <alignment/>
      <protection/>
    </xf>
    <xf numFmtId="0" fontId="13" fillId="35" borderId="13" xfId="66" applyFont="1" applyFill="1" applyBorder="1">
      <alignment/>
      <protection/>
    </xf>
    <xf numFmtId="3" fontId="32" fillId="0" borderId="0" xfId="66" applyNumberFormat="1" applyFont="1">
      <alignment/>
      <protection/>
    </xf>
    <xf numFmtId="3" fontId="54" fillId="0" borderId="0" xfId="66" applyNumberFormat="1" applyFont="1">
      <alignment/>
      <protection/>
    </xf>
    <xf numFmtId="0" fontId="47" fillId="33" borderId="0" xfId="60" applyFont="1" applyFill="1" applyAlignment="1">
      <alignment/>
      <protection/>
    </xf>
    <xf numFmtId="0" fontId="32" fillId="0" borderId="0" xfId="60">
      <alignment/>
      <protection/>
    </xf>
    <xf numFmtId="0" fontId="32" fillId="33" borderId="10" xfId="60" applyFill="1" applyBorder="1" applyAlignment="1">
      <alignment horizontal="center"/>
      <protection/>
    </xf>
    <xf numFmtId="0" fontId="47" fillId="33" borderId="10" xfId="60" applyFont="1" applyFill="1" applyBorder="1" applyAlignment="1">
      <alignment horizontal="center"/>
      <protection/>
    </xf>
    <xf numFmtId="0" fontId="47" fillId="36" borderId="10" xfId="60" applyFont="1" applyFill="1" applyBorder="1" applyAlignment="1">
      <alignment horizontal="center"/>
      <protection/>
    </xf>
    <xf numFmtId="0" fontId="32" fillId="33" borderId="14" xfId="60" applyFill="1" applyBorder="1" applyAlignment="1">
      <alignment horizontal="center"/>
      <protection/>
    </xf>
    <xf numFmtId="3" fontId="55" fillId="0" borderId="10" xfId="60" applyNumberFormat="1" applyFont="1" applyBorder="1" applyAlignment="1" quotePrefix="1">
      <alignment horizontal="center" wrapText="1"/>
      <protection/>
    </xf>
    <xf numFmtId="0" fontId="32" fillId="0" borderId="0" xfId="60" applyAlignment="1">
      <alignment horizontal="center"/>
      <protection/>
    </xf>
    <xf numFmtId="0" fontId="32" fillId="33" borderId="10" xfId="60" applyFill="1" applyBorder="1">
      <alignment/>
      <protection/>
    </xf>
    <xf numFmtId="3" fontId="32" fillId="33" borderId="10" xfId="60" applyNumberFormat="1" applyFill="1" applyBorder="1">
      <alignment/>
      <protection/>
    </xf>
    <xf numFmtId="3" fontId="32" fillId="36" borderId="10" xfId="60" applyNumberFormat="1" applyFill="1" applyBorder="1">
      <alignment/>
      <protection/>
    </xf>
    <xf numFmtId="3" fontId="32" fillId="33" borderId="14" xfId="60" applyNumberFormat="1" applyFill="1" applyBorder="1">
      <alignment/>
      <protection/>
    </xf>
    <xf numFmtId="10" fontId="0" fillId="33" borderId="10" xfId="85" applyNumberFormat="1" applyFont="1" applyFill="1" applyBorder="1" applyAlignment="1">
      <alignment/>
    </xf>
    <xf numFmtId="0" fontId="32" fillId="37" borderId="10" xfId="60" applyFill="1" applyBorder="1">
      <alignment/>
      <protection/>
    </xf>
    <xf numFmtId="3" fontId="32" fillId="37" borderId="10" xfId="60" applyNumberFormat="1" applyFill="1" applyBorder="1">
      <alignment/>
      <protection/>
    </xf>
    <xf numFmtId="0" fontId="32" fillId="33" borderId="15" xfId="60" applyFill="1" applyBorder="1">
      <alignment/>
      <protection/>
    </xf>
    <xf numFmtId="3" fontId="32" fillId="33" borderId="0" xfId="60" applyNumberFormat="1" applyFill="1" applyBorder="1">
      <alignment/>
      <protection/>
    </xf>
    <xf numFmtId="3" fontId="32" fillId="36" borderId="0" xfId="60" applyNumberFormat="1" applyFill="1" applyBorder="1">
      <alignment/>
      <protection/>
    </xf>
    <xf numFmtId="10" fontId="0" fillId="33" borderId="0" xfId="85" applyNumberFormat="1" applyFont="1" applyFill="1" applyBorder="1" applyAlignment="1">
      <alignment/>
    </xf>
    <xf numFmtId="0" fontId="32" fillId="33" borderId="0" xfId="60" applyFill="1">
      <alignment/>
      <protection/>
    </xf>
    <xf numFmtId="0" fontId="32" fillId="0" borderId="0" xfId="60" applyBorder="1">
      <alignment/>
      <protection/>
    </xf>
    <xf numFmtId="10" fontId="0" fillId="0" borderId="0" xfId="85" applyNumberFormat="1" applyFont="1" applyBorder="1" applyAlignment="1">
      <alignment/>
    </xf>
    <xf numFmtId="0" fontId="32" fillId="33" borderId="0" xfId="60" applyFill="1" applyBorder="1">
      <alignment/>
      <protection/>
    </xf>
    <xf numFmtId="3" fontId="32" fillId="0" borderId="0" xfId="60" applyNumberFormat="1">
      <alignment/>
      <protection/>
    </xf>
    <xf numFmtId="4" fontId="32" fillId="33" borderId="0" xfId="60" applyNumberFormat="1" applyFill="1" applyBorder="1">
      <alignment/>
      <protection/>
    </xf>
    <xf numFmtId="0" fontId="32" fillId="36" borderId="0" xfId="60" applyFill="1" applyBorder="1">
      <alignment/>
      <protection/>
    </xf>
    <xf numFmtId="0" fontId="32" fillId="36" borderId="0" xfId="60" applyFill="1">
      <alignment/>
      <protection/>
    </xf>
    <xf numFmtId="3" fontId="32" fillId="0" borderId="14" xfId="60" applyNumberFormat="1" applyFill="1" applyBorder="1">
      <alignment/>
      <protection/>
    </xf>
    <xf numFmtId="10" fontId="0" fillId="37" borderId="10" xfId="85" applyNumberFormat="1" applyFont="1" applyFill="1" applyBorder="1" applyAlignment="1">
      <alignment/>
    </xf>
    <xf numFmtId="0" fontId="32" fillId="0" borderId="10" xfId="60" applyBorder="1">
      <alignment/>
      <protection/>
    </xf>
    <xf numFmtId="0" fontId="32" fillId="0" borderId="14" xfId="60" applyBorder="1">
      <alignment/>
      <protection/>
    </xf>
    <xf numFmtId="10" fontId="0" fillId="0" borderId="10" xfId="85" applyNumberFormat="1" applyFont="1" applyBorder="1" applyAlignment="1">
      <alignment/>
    </xf>
    <xf numFmtId="0" fontId="12" fillId="34" borderId="16" xfId="66" applyFont="1" applyFill="1" applyBorder="1" applyAlignment="1" quotePrefix="1">
      <alignment horizontal="center"/>
      <protection/>
    </xf>
    <xf numFmtId="0" fontId="12" fillId="34" borderId="17" xfId="66" applyFont="1" applyFill="1" applyBorder="1" applyAlignment="1" quotePrefix="1">
      <alignment horizontal="center"/>
      <protection/>
    </xf>
    <xf numFmtId="6" fontId="13" fillId="33" borderId="18" xfId="66" applyNumberFormat="1" applyFont="1" applyFill="1" applyBorder="1" applyAlignment="1">
      <alignment horizontal="center"/>
      <protection/>
    </xf>
    <xf numFmtId="6" fontId="13" fillId="33" borderId="19" xfId="66" applyNumberFormat="1" applyFont="1" applyFill="1" applyBorder="1" applyAlignment="1">
      <alignment horizontal="center"/>
      <protection/>
    </xf>
    <xf numFmtId="9" fontId="13" fillId="33" borderId="18" xfId="88" applyFont="1" applyFill="1" applyBorder="1" applyAlignment="1">
      <alignment horizontal="center"/>
    </xf>
    <xf numFmtId="9" fontId="13" fillId="33" borderId="19" xfId="88" applyFont="1" applyFill="1" applyBorder="1" applyAlignment="1">
      <alignment horizontal="center"/>
    </xf>
    <xf numFmtId="9" fontId="13" fillId="33" borderId="20" xfId="88" applyFont="1" applyFill="1" applyBorder="1" applyAlignment="1">
      <alignment horizontal="center"/>
    </xf>
    <xf numFmtId="9" fontId="13" fillId="33" borderId="21" xfId="88" applyFont="1" applyFill="1" applyBorder="1" applyAlignment="1">
      <alignment horizontal="center"/>
    </xf>
    <xf numFmtId="6" fontId="13" fillId="33" borderId="20" xfId="66" applyNumberFormat="1" applyFont="1" applyFill="1" applyBorder="1" applyAlignment="1">
      <alignment horizontal="center"/>
      <protection/>
    </xf>
    <xf numFmtId="6" fontId="13" fillId="33" borderId="21" xfId="66" applyNumberFormat="1" applyFont="1" applyFill="1" applyBorder="1" applyAlignment="1">
      <alignment horizontal="center"/>
      <protection/>
    </xf>
    <xf numFmtId="6" fontId="13" fillId="33" borderId="22" xfId="66" applyNumberFormat="1" applyFont="1" applyFill="1" applyBorder="1" applyAlignment="1">
      <alignment horizontal="center"/>
      <protection/>
    </xf>
    <xf numFmtId="6" fontId="13" fillId="33" borderId="23" xfId="66" applyNumberFormat="1" applyFont="1" applyFill="1" applyBorder="1" applyAlignment="1">
      <alignment horizontal="center"/>
      <protection/>
    </xf>
    <xf numFmtId="3" fontId="55" fillId="0" borderId="10" xfId="60" applyNumberFormat="1" applyFont="1" applyFill="1" applyBorder="1" applyAlignment="1">
      <alignment horizont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1 2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7 2" xfId="73"/>
    <cellStyle name="Normal 8" xfId="74"/>
    <cellStyle name="Normal 9" xfId="75"/>
    <cellStyle name="Note" xfId="76"/>
    <cellStyle name="Output" xfId="77"/>
    <cellStyle name="Percent" xfId="78"/>
    <cellStyle name="Percent 2" xfId="79"/>
    <cellStyle name="Percent 3" xfId="80"/>
    <cellStyle name="Percent 4" xfId="81"/>
    <cellStyle name="Percent 4 2" xfId="82"/>
    <cellStyle name="Percent 5" xfId="83"/>
    <cellStyle name="Percent 6" xfId="84"/>
    <cellStyle name="Percent 6 2" xfId="85"/>
    <cellStyle name="Percent 7" xfId="86"/>
    <cellStyle name="Percent 8" xfId="87"/>
    <cellStyle name="Percent 9" xfId="88"/>
    <cellStyle name="Title" xfId="89"/>
    <cellStyle name="Total" xfId="90"/>
    <cellStyle name="Warning Text" xfId="9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DUCATION%20&amp;%20LAW\Kris\Funding%20Formulas\NC%20Ed%20Funding%20Primer\State%20Effort%20Calcula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gest 2015 Table 235.20"/>
      <sheetName val="Original BEA Data"/>
      <sheetName val="Data Anaylysis"/>
      <sheetName val="Sheet3"/>
      <sheetName val="Revenue by Sour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1.00390625" style="0" customWidth="1"/>
    <col min="11" max="11" width="2.421875" style="0" customWidth="1"/>
    <col min="12" max="12" width="12.28125" style="0" customWidth="1"/>
  </cols>
  <sheetData>
    <row r="1" ht="16.5">
      <c r="A1" s="1" t="s">
        <v>0</v>
      </c>
    </row>
    <row r="2" spans="1:12" ht="12.75">
      <c r="A2" s="2"/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2"/>
      <c r="L2" s="5" t="s">
        <v>10</v>
      </c>
    </row>
    <row r="3" spans="1:12" s="10" customFormat="1" ht="14.25" customHeight="1">
      <c r="A3" s="6" t="s">
        <v>11</v>
      </c>
      <c r="B3" s="7">
        <v>6241.174191249589</v>
      </c>
      <c r="C3" s="7">
        <v>5755.271473787989</v>
      </c>
      <c r="D3" s="7">
        <v>5457.915036927338</v>
      </c>
      <c r="E3" s="7">
        <v>5492.431077025284</v>
      </c>
      <c r="F3" s="7">
        <v>5519.733913731593</v>
      </c>
      <c r="G3" s="7">
        <v>5414.410931696174</v>
      </c>
      <c r="H3" s="7">
        <v>5435.402162065972</v>
      </c>
      <c r="I3" s="7">
        <v>5594.551580022842</v>
      </c>
      <c r="J3" s="7">
        <v>5658.097657429327</v>
      </c>
      <c r="K3" s="8"/>
      <c r="L3" s="9">
        <v>-0.09342417243180966</v>
      </c>
    </row>
    <row r="4" spans="1:12" s="10" customFormat="1" ht="15.75">
      <c r="A4" s="6" t="s">
        <v>12</v>
      </c>
      <c r="B4" s="7">
        <v>6716.01024594595</v>
      </c>
      <c r="C4" s="7">
        <v>6212.133003721826</v>
      </c>
      <c r="D4" s="7">
        <v>5926.333843645294</v>
      </c>
      <c r="E4" s="7">
        <v>5876.153158471962</v>
      </c>
      <c r="F4" s="7">
        <v>5905.638933241763</v>
      </c>
      <c r="G4" s="7">
        <v>5822.14534326036</v>
      </c>
      <c r="H4" s="7">
        <v>5903.28815919398</v>
      </c>
      <c r="I4" s="7">
        <v>6017.422070388515</v>
      </c>
      <c r="J4" s="7">
        <v>6114.753318717371</v>
      </c>
      <c r="K4" s="8"/>
      <c r="L4" s="9">
        <v>-0.08952590976041491</v>
      </c>
    </row>
    <row r="5" s="11" customFormat="1" ht="15.75">
      <c r="A5" s="11" t="s">
        <v>13</v>
      </c>
    </row>
    <row r="6" s="11" customFormat="1" ht="12.75">
      <c r="A6" s="11" t="s">
        <v>14</v>
      </c>
    </row>
    <row r="7" s="11" customFormat="1" ht="15.75">
      <c r="A7" s="11" t="s">
        <v>15</v>
      </c>
    </row>
    <row r="9" ht="16.5">
      <c r="A9" s="1" t="s">
        <v>16</v>
      </c>
    </row>
    <row r="10" spans="1:12" ht="12.75">
      <c r="A10" s="2"/>
      <c r="B10" s="3" t="s">
        <v>1</v>
      </c>
      <c r="C10" s="3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3" t="s">
        <v>9</v>
      </c>
      <c r="K10" s="2"/>
      <c r="L10" s="5" t="s">
        <v>10</v>
      </c>
    </row>
    <row r="11" spans="1:12" s="10" customFormat="1" ht="14.25" customHeight="1">
      <c r="A11" s="6" t="s">
        <v>17</v>
      </c>
      <c r="B11" s="12">
        <v>387.41729270108715</v>
      </c>
      <c r="C11" s="12">
        <v>391.0734875105964</v>
      </c>
      <c r="D11" s="12">
        <v>395.8064993939774</v>
      </c>
      <c r="E11" s="12">
        <v>387.5988021236131</v>
      </c>
      <c r="F11" s="12">
        <v>389.8754887488621</v>
      </c>
      <c r="G11" s="12">
        <v>310.07881801422076</v>
      </c>
      <c r="H11" s="12">
        <v>250.1868149715116</v>
      </c>
      <c r="I11" s="12">
        <v>248.56596357427748</v>
      </c>
      <c r="J11" s="12">
        <v>246.84239833937798</v>
      </c>
      <c r="K11" s="8"/>
      <c r="L11" s="9">
        <v>-0.3628513672727823</v>
      </c>
    </row>
    <row r="12" spans="1:12" s="10" customFormat="1" ht="14.25" customHeight="1">
      <c r="A12" s="6" t="s">
        <v>18</v>
      </c>
      <c r="B12" s="12">
        <v>317.39894691952554</v>
      </c>
      <c r="C12" s="12">
        <v>290.49482917732576</v>
      </c>
      <c r="D12" s="12">
        <v>302.0373446272788</v>
      </c>
      <c r="E12" s="12">
        <v>295.0929225944106</v>
      </c>
      <c r="F12" s="12">
        <v>298.23655379434166</v>
      </c>
      <c r="G12" s="12">
        <v>302.91995855668944</v>
      </c>
      <c r="H12" s="12">
        <v>303.2409754174044</v>
      </c>
      <c r="I12" s="12">
        <v>293.50835435700475</v>
      </c>
      <c r="J12" s="12">
        <v>294.95803677054624</v>
      </c>
      <c r="K12" s="8"/>
      <c r="L12" s="9">
        <v>-0.07070253498562819</v>
      </c>
    </row>
    <row r="13" spans="1:12" s="10" customFormat="1" ht="14.25" customHeight="1">
      <c r="A13" s="6" t="s">
        <v>19</v>
      </c>
      <c r="B13" s="12">
        <v>306.85370752164755</v>
      </c>
      <c r="C13" s="12">
        <v>10.410441499809034</v>
      </c>
      <c r="D13" s="12">
        <v>16.444608291768386</v>
      </c>
      <c r="E13" s="12">
        <v>245.56542479851134</v>
      </c>
      <c r="F13" s="12">
        <v>247.06287776837308</v>
      </c>
      <c r="G13" s="12">
        <v>244.1083061591662</v>
      </c>
      <c r="H13" s="12">
        <v>244.34865123912093</v>
      </c>
      <c r="I13" s="12">
        <v>244.7851030092362</v>
      </c>
      <c r="J13" s="12">
        <v>244.91476354665122</v>
      </c>
      <c r="K13" s="8"/>
      <c r="L13" s="9">
        <v>-0.20185170475943082</v>
      </c>
    </row>
    <row r="14" spans="1:12" s="10" customFormat="1" ht="14.25" customHeight="1">
      <c r="A14" s="6" t="s">
        <v>20</v>
      </c>
      <c r="B14" s="12">
        <v>149.0798214807508</v>
      </c>
      <c r="C14" s="12">
        <v>159.8936289892193</v>
      </c>
      <c r="D14" s="12">
        <v>167.3658635335332</v>
      </c>
      <c r="E14" s="12">
        <v>163.59853982374264</v>
      </c>
      <c r="F14" s="12">
        <v>160.0181041004989</v>
      </c>
      <c r="G14" s="12">
        <v>145.2462317095163</v>
      </c>
      <c r="H14" s="12">
        <v>143.43149572488468</v>
      </c>
      <c r="I14" s="12">
        <v>136.33254096407353</v>
      </c>
      <c r="J14" s="12">
        <v>143.0036591733948</v>
      </c>
      <c r="K14" s="8"/>
      <c r="L14" s="9">
        <v>-0.04075777826270451</v>
      </c>
    </row>
    <row r="15" spans="1:12" s="10" customFormat="1" ht="14.25" customHeight="1">
      <c r="A15" s="6" t="s">
        <v>21</v>
      </c>
      <c r="B15" s="12">
        <v>90.27338354179001</v>
      </c>
      <c r="C15" s="12">
        <v>81.94356792783191</v>
      </c>
      <c r="D15" s="12">
        <v>80.52280257493976</v>
      </c>
      <c r="E15" s="12">
        <v>66.47572453873276</v>
      </c>
      <c r="F15" s="12">
        <v>66.5824111955525</v>
      </c>
      <c r="G15" s="12">
        <v>65.2600405688576</v>
      </c>
      <c r="H15" s="12">
        <v>62.786170836207916</v>
      </c>
      <c r="I15" s="12">
        <v>62.365943787832286</v>
      </c>
      <c r="J15" s="12">
        <v>60.94799995853628</v>
      </c>
      <c r="K15" s="8"/>
      <c r="L15" s="9">
        <v>-0.3248508301417351</v>
      </c>
    </row>
    <row r="16" spans="1:12" s="10" customFormat="1" ht="14.25" customHeight="1">
      <c r="A16" s="6" t="s">
        <v>22</v>
      </c>
      <c r="B16" s="12">
        <v>75.08959031451919</v>
      </c>
      <c r="C16" s="12">
        <v>84.80017978170585</v>
      </c>
      <c r="D16" s="12">
        <v>1.873484491162751</v>
      </c>
      <c r="E16" s="12">
        <v>16.894846007183197</v>
      </c>
      <c r="F16" s="12">
        <v>16.05406879142413</v>
      </c>
      <c r="G16" s="12">
        <v>15.839330198051483</v>
      </c>
      <c r="H16" s="12">
        <v>16.141563158752295</v>
      </c>
      <c r="I16" s="12">
        <v>34.4106035543624</v>
      </c>
      <c r="J16" s="12">
        <v>46.31761663939131</v>
      </c>
      <c r="K16" s="8"/>
      <c r="L16" s="9">
        <v>-0.38316860638890154</v>
      </c>
    </row>
    <row r="17" spans="1:12" s="10" customFormat="1" ht="14.25" customHeight="1">
      <c r="A17" s="6" t="s">
        <v>23</v>
      </c>
      <c r="B17" s="12">
        <v>65.23413953818395</v>
      </c>
      <c r="C17" s="12">
        <v>67.31259787651022</v>
      </c>
      <c r="D17" s="12">
        <v>49.39991316482161</v>
      </c>
      <c r="E17" s="12">
        <v>35.515845307772004</v>
      </c>
      <c r="F17" s="12">
        <v>35.28890574116507</v>
      </c>
      <c r="G17" s="12">
        <v>29.952333212342026</v>
      </c>
      <c r="H17" s="12">
        <v>29.14634403986274</v>
      </c>
      <c r="I17" s="12">
        <v>29.112340211017337</v>
      </c>
      <c r="J17" s="12">
        <v>30.48747536471878</v>
      </c>
      <c r="K17" s="8"/>
      <c r="L17" s="9">
        <v>-0.5326453973249187</v>
      </c>
    </row>
    <row r="18" spans="1:12" s="10" customFormat="1" ht="14.25" customHeight="1">
      <c r="A18" s="6" t="s">
        <v>24</v>
      </c>
      <c r="B18" s="12">
        <v>57.51553740258712</v>
      </c>
      <c r="C18" s="12">
        <v>58.69752626188113</v>
      </c>
      <c r="D18" s="12">
        <v>59.01755446230609</v>
      </c>
      <c r="E18" s="12">
        <v>57.444775964386615</v>
      </c>
      <c r="F18" s="12">
        <v>56.859541676898125</v>
      </c>
      <c r="G18" s="12">
        <v>55.85552583197961</v>
      </c>
      <c r="H18" s="12">
        <v>56.8670695311905</v>
      </c>
      <c r="I18" s="12">
        <v>57.55695914000031</v>
      </c>
      <c r="J18" s="12">
        <v>58.226724275324294</v>
      </c>
      <c r="K18" s="8"/>
      <c r="L18" s="9">
        <v>0.012365126100780948</v>
      </c>
    </row>
    <row r="19" spans="1:12" s="10" customFormat="1" ht="14.25" customHeight="1">
      <c r="A19" s="6" t="s">
        <v>25</v>
      </c>
      <c r="B19" s="12">
        <v>53.3409060241177</v>
      </c>
      <c r="C19" s="12">
        <v>59.17214208479908</v>
      </c>
      <c r="D19" s="12">
        <v>57.356213612803245</v>
      </c>
      <c r="E19" s="12">
        <v>55.15838560252141</v>
      </c>
      <c r="F19" s="12">
        <v>59.431125248014766</v>
      </c>
      <c r="G19" s="12">
        <v>51.7788535702761</v>
      </c>
      <c r="H19" s="12">
        <v>51.651026995488294</v>
      </c>
      <c r="I19" s="12">
        <v>51.82097547306131</v>
      </c>
      <c r="J19" s="12">
        <v>51.812256157686534</v>
      </c>
      <c r="K19" s="8"/>
      <c r="L19" s="9">
        <v>-0.028658115888395272</v>
      </c>
    </row>
    <row r="20" spans="1:12" s="10" customFormat="1" ht="14.25" customHeight="1">
      <c r="A20" s="6" t="s">
        <v>26</v>
      </c>
      <c r="B20" s="12">
        <v>51.246907036375625</v>
      </c>
      <c r="C20" s="12">
        <v>52.46514486880545</v>
      </c>
      <c r="D20" s="12">
        <v>52.76744233557673</v>
      </c>
      <c r="E20" s="12">
        <v>51.747020373631145</v>
      </c>
      <c r="F20" s="12">
        <v>51.80501654120269</v>
      </c>
      <c r="G20" s="12">
        <v>51.09233380383316</v>
      </c>
      <c r="H20" s="12">
        <v>51.80625546005663</v>
      </c>
      <c r="I20" s="12">
        <v>52.33465553490193</v>
      </c>
      <c r="J20" s="12">
        <v>52.43136393615105</v>
      </c>
      <c r="K20" s="8"/>
      <c r="L20" s="9">
        <v>0.02311274900814377</v>
      </c>
    </row>
    <row r="21" spans="1:12" s="10" customFormat="1" ht="14.25" customHeight="1">
      <c r="A21" s="6" t="s">
        <v>27</v>
      </c>
      <c r="B21" s="12">
        <v>33.712430949337886</v>
      </c>
      <c r="C21" s="12">
        <v>34.83417827713543</v>
      </c>
      <c r="D21" s="12">
        <v>33.028584345440564</v>
      </c>
      <c r="E21" s="12">
        <v>32.26694331278094</v>
      </c>
      <c r="F21" s="12">
        <v>32.06789060216942</v>
      </c>
      <c r="G21" s="12">
        <v>30.63683833302875</v>
      </c>
      <c r="H21" s="12">
        <v>31.626072796006216</v>
      </c>
      <c r="I21" s="12">
        <v>31.505882563845574</v>
      </c>
      <c r="J21" s="12">
        <v>31.671389643658188</v>
      </c>
      <c r="K21" s="8"/>
      <c r="L21" s="9">
        <v>-0.06054269147030421</v>
      </c>
    </row>
    <row r="22" spans="1:12" s="10" customFormat="1" ht="14.25" customHeight="1">
      <c r="A22" s="6" t="s">
        <v>28</v>
      </c>
      <c r="B22" s="12">
        <v>25.5785720559059</v>
      </c>
      <c r="C22" s="12">
        <v>25.097654720764602</v>
      </c>
      <c r="D22" s="12">
        <v>23.997061172228772</v>
      </c>
      <c r="E22" s="12">
        <v>19.37254768221812</v>
      </c>
      <c r="F22" s="12">
        <v>18.911777512809564</v>
      </c>
      <c r="G22" s="12">
        <v>17.813061623134605</v>
      </c>
      <c r="H22" s="12">
        <v>17.602424015403756</v>
      </c>
      <c r="I22" s="12">
        <v>15.844104660400191</v>
      </c>
      <c r="J22" s="12">
        <v>17.75539838213743</v>
      </c>
      <c r="K22" s="8"/>
      <c r="L22" s="9">
        <v>-0.30584872590501627</v>
      </c>
    </row>
    <row r="23" spans="1:12" s="10" customFormat="1" ht="14.25" customHeight="1">
      <c r="A23" s="6" t="s">
        <v>29</v>
      </c>
      <c r="B23" s="12">
        <v>20.88880484526244</v>
      </c>
      <c r="C23" s="12">
        <v>27.89683412682732</v>
      </c>
      <c r="D23" s="12">
        <v>14.238482132836909</v>
      </c>
      <c r="E23" s="12">
        <v>12.978715460752335</v>
      </c>
      <c r="F23" s="12">
        <v>12.665355202348415</v>
      </c>
      <c r="G23" s="12">
        <v>14.356145531267874</v>
      </c>
      <c r="H23" s="12">
        <v>15.9648054887821</v>
      </c>
      <c r="I23" s="12">
        <v>11.823958701791188</v>
      </c>
      <c r="J23" s="12">
        <v>11.661671584004852</v>
      </c>
      <c r="K23" s="8"/>
      <c r="L23" s="9">
        <v>-0.4417262418606153</v>
      </c>
    </row>
    <row r="24" spans="1:12" s="10" customFormat="1" ht="14.25" customHeight="1">
      <c r="A24" s="6" t="s">
        <v>30</v>
      </c>
      <c r="B24" s="12">
        <v>14.183044158427814</v>
      </c>
      <c r="C24" s="12">
        <v>14.654270444297183</v>
      </c>
      <c r="D24" s="12">
        <v>14.428472195085723</v>
      </c>
      <c r="E24" s="12">
        <v>14.088472783899677</v>
      </c>
      <c r="F24" s="12">
        <v>13.909630657184286</v>
      </c>
      <c r="G24" s="12">
        <v>13.853955255316524</v>
      </c>
      <c r="H24" s="12">
        <v>13.676274569173419</v>
      </c>
      <c r="I24" s="12">
        <v>13.790913645029825</v>
      </c>
      <c r="J24" s="12">
        <v>13.693157449411022</v>
      </c>
      <c r="K24" s="8"/>
      <c r="L24" s="9">
        <v>-0.034540307676169286</v>
      </c>
    </row>
    <row r="25" s="11" customFormat="1" ht="15.75">
      <c r="A25" s="11" t="s">
        <v>13</v>
      </c>
    </row>
    <row r="26" s="11" customFormat="1" ht="12.75">
      <c r="A26" s="11" t="s">
        <v>14</v>
      </c>
    </row>
    <row r="27" s="11" customFormat="1" ht="15.75">
      <c r="A27" s="11" t="s">
        <v>31</v>
      </c>
    </row>
    <row r="28" s="11" customFormat="1" ht="12.75">
      <c r="A28" s="11" t="s">
        <v>32</v>
      </c>
    </row>
    <row r="30" ht="14.25">
      <c r="A30" s="1" t="s">
        <v>33</v>
      </c>
    </row>
    <row r="31" spans="1:12" ht="12.75">
      <c r="A31" s="2"/>
      <c r="B31" s="3" t="s">
        <v>1</v>
      </c>
      <c r="C31" s="3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3" t="s">
        <v>9</v>
      </c>
      <c r="K31" s="2"/>
      <c r="L31" s="5" t="s">
        <v>10</v>
      </c>
    </row>
    <row r="32" spans="1:12" s="10" customFormat="1" ht="14.25" customHeight="1">
      <c r="A32" s="6" t="s">
        <v>34</v>
      </c>
      <c r="B32" s="12">
        <v>47.191591842152675</v>
      </c>
      <c r="C32" s="12">
        <v>47.108908782358554</v>
      </c>
      <c r="D32" s="12">
        <v>47.1139172225731</v>
      </c>
      <c r="E32" s="12">
        <v>47.846340727256276</v>
      </c>
      <c r="F32" s="12">
        <v>47.830141218507855</v>
      </c>
      <c r="G32" s="12">
        <v>44.46302446713047</v>
      </c>
      <c r="H32" s="12">
        <v>45.488569727784885</v>
      </c>
      <c r="I32" s="12">
        <v>45.416914069130485</v>
      </c>
      <c r="J32" s="12">
        <v>45.64119109722076</v>
      </c>
      <c r="K32" s="8"/>
      <c r="L32" s="9">
        <v>-0.03285332586613571</v>
      </c>
    </row>
    <row r="33" spans="1:12" s="10" customFormat="1" ht="14.25" customHeight="1">
      <c r="A33" s="6" t="s">
        <v>35</v>
      </c>
      <c r="B33" s="12">
        <v>5.077321298201367</v>
      </c>
      <c r="C33" s="12">
        <v>5.042275519245499</v>
      </c>
      <c r="D33" s="12">
        <v>5.041106807222221</v>
      </c>
      <c r="E33" s="12">
        <v>4.788016942709307</v>
      </c>
      <c r="F33" s="12">
        <v>4.791354193113178</v>
      </c>
      <c r="G33" s="12">
        <v>4.610972956685</v>
      </c>
      <c r="H33" s="12">
        <v>4.610916888387528</v>
      </c>
      <c r="I33" s="12">
        <v>4.610953257680749</v>
      </c>
      <c r="J33" s="12">
        <v>4.610895370186807</v>
      </c>
      <c r="K33" s="8"/>
      <c r="L33" s="9">
        <v>-0.09186456807052787</v>
      </c>
    </row>
    <row r="34" spans="1:12" s="10" customFormat="1" ht="14.25" customHeight="1">
      <c r="A34" s="6" t="s">
        <v>36</v>
      </c>
      <c r="B34" s="12">
        <v>2.8645519401096866</v>
      </c>
      <c r="C34" s="12">
        <v>2.9108193382000587</v>
      </c>
      <c r="D34" s="12">
        <v>2.9190847805875038</v>
      </c>
      <c r="E34" s="12">
        <v>2.694682141890126</v>
      </c>
      <c r="F34" s="12">
        <v>2.6920544241565976</v>
      </c>
      <c r="G34" s="12">
        <v>2.6894836703675864</v>
      </c>
      <c r="H34" s="12">
        <v>2.674844850210977</v>
      </c>
      <c r="I34" s="12">
        <v>2.6626336542357363</v>
      </c>
      <c r="J34" s="12">
        <v>2.6628649617302815</v>
      </c>
      <c r="K34" s="8"/>
      <c r="L34" s="9">
        <v>-0.07040786224029238</v>
      </c>
    </row>
    <row r="36" ht="14.25">
      <c r="A36" s="1" t="s">
        <v>37</v>
      </c>
    </row>
    <row r="37" spans="1:12" ht="12.75">
      <c r="A37" s="2"/>
      <c r="B37" s="3" t="s">
        <v>1</v>
      </c>
      <c r="C37" s="3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3" t="s">
        <v>9</v>
      </c>
      <c r="K37" s="2"/>
      <c r="L37" s="5" t="s">
        <v>10</v>
      </c>
    </row>
    <row r="38" spans="1:12" s="10" customFormat="1" ht="14.25" customHeight="1">
      <c r="A38" s="6" t="s">
        <v>38</v>
      </c>
      <c r="B38" s="12">
        <v>170.6</v>
      </c>
      <c r="C38" s="12">
        <v>165.6</v>
      </c>
      <c r="D38" s="12">
        <v>160.4</v>
      </c>
      <c r="E38" s="12">
        <v>128.1</v>
      </c>
      <c r="F38" s="12">
        <v>128.1</v>
      </c>
      <c r="G38" s="12">
        <v>140.5</v>
      </c>
      <c r="H38" s="12">
        <v>145.5</v>
      </c>
      <c r="I38" s="12">
        <v>143.481406</v>
      </c>
      <c r="J38" s="12">
        <v>146.74189</v>
      </c>
      <c r="K38" s="8"/>
      <c r="L38" s="9">
        <v>-0.13984824150058617</v>
      </c>
    </row>
    <row r="39" spans="1:12" s="10" customFormat="1" ht="14.25" customHeight="1">
      <c r="A39" s="6" t="s">
        <v>39</v>
      </c>
      <c r="B39" s="7">
        <v>33798</v>
      </c>
      <c r="C39" s="7">
        <v>31197</v>
      </c>
      <c r="D39" s="7">
        <v>30767</v>
      </c>
      <c r="E39" s="7">
        <v>24836</v>
      </c>
      <c r="F39" s="7">
        <v>24664</v>
      </c>
      <c r="G39" s="7">
        <v>26617</v>
      </c>
      <c r="H39" s="7">
        <v>26851</v>
      </c>
      <c r="I39" s="7">
        <v>26781</v>
      </c>
      <c r="J39" s="7">
        <v>29400</v>
      </c>
      <c r="K39" s="8"/>
      <c r="L39" s="9">
        <v>-0.13012604296112196</v>
      </c>
    </row>
  </sheetData>
  <sheetProtection/>
  <conditionalFormatting sqref="L3">
    <cfRule type="cellIs" priority="13" dxfId="0" operator="lessThan">
      <formula>0</formula>
    </cfRule>
  </conditionalFormatting>
  <conditionalFormatting sqref="L4">
    <cfRule type="cellIs" priority="11" dxfId="0" operator="lessThan">
      <formula>0</formula>
    </cfRule>
  </conditionalFormatting>
  <conditionalFormatting sqref="L11:L13">
    <cfRule type="cellIs" priority="9" dxfId="0" operator="lessThan">
      <formula>0</formula>
    </cfRule>
  </conditionalFormatting>
  <conditionalFormatting sqref="L14:L21">
    <cfRule type="cellIs" priority="7" dxfId="0" operator="lessThan">
      <formula>0</formula>
    </cfRule>
  </conditionalFormatting>
  <conditionalFormatting sqref="L22:L24">
    <cfRule type="cellIs" priority="5" dxfId="0" operator="lessThan">
      <formula>0</formula>
    </cfRule>
  </conditionalFormatting>
  <conditionalFormatting sqref="L32:L34">
    <cfRule type="cellIs" priority="3" dxfId="0" operator="lessThan">
      <formula>0</formula>
    </cfRule>
  </conditionalFormatting>
  <conditionalFormatting sqref="L38:L39">
    <cfRule type="cellIs" priority="1" dxfId="0" operator="less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scale="85" r:id="rId2"/>
  <headerFooter>
    <oddFooter>&amp;L&amp;G&amp;R&amp;"Tw Cen MT,Regular"April 11, 2017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5.28125" style="14" bestFit="1" customWidth="1"/>
    <col min="2" max="16384" width="9.140625" style="14" customWidth="1"/>
  </cols>
  <sheetData>
    <row r="1" s="13" customFormat="1" ht="22.5">
      <c r="A1" s="13" t="s">
        <v>40</v>
      </c>
    </row>
    <row r="2" ht="15.75" thickBot="1"/>
    <row r="3" spans="1:31" ht="15.75" thickTop="1">
      <c r="A3" s="15"/>
      <c r="B3" s="52" t="s">
        <v>7</v>
      </c>
      <c r="C3" s="53"/>
      <c r="D3" s="52" t="s">
        <v>8</v>
      </c>
      <c r="E3" s="53"/>
      <c r="F3" s="52" t="s">
        <v>9</v>
      </c>
      <c r="G3" s="53"/>
      <c r="H3" s="52" t="s">
        <v>41</v>
      </c>
      <c r="I3" s="53"/>
      <c r="J3" s="52" t="s">
        <v>42</v>
      </c>
      <c r="K3" s="53"/>
      <c r="L3" s="52" t="s">
        <v>43</v>
      </c>
      <c r="M3" s="53"/>
      <c r="N3" s="52" t="s">
        <v>44</v>
      </c>
      <c r="O3" s="53"/>
      <c r="P3" s="52" t="s">
        <v>44</v>
      </c>
      <c r="Q3" s="53"/>
      <c r="R3" s="52" t="s">
        <v>132</v>
      </c>
      <c r="S3" s="53"/>
      <c r="T3" s="52" t="s">
        <v>133</v>
      </c>
      <c r="U3" s="53"/>
      <c r="V3" s="52" t="s">
        <v>134</v>
      </c>
      <c r="W3" s="53"/>
      <c r="X3" s="52" t="s">
        <v>135</v>
      </c>
      <c r="Y3" s="53"/>
      <c r="Z3" s="52" t="s">
        <v>136</v>
      </c>
      <c r="AA3" s="53"/>
      <c r="AB3" s="52" t="s">
        <v>137</v>
      </c>
      <c r="AC3" s="53"/>
      <c r="AD3" s="52" t="s">
        <v>138</v>
      </c>
      <c r="AE3" s="53"/>
    </row>
    <row r="4" spans="1:31" ht="15">
      <c r="A4" s="16" t="s">
        <v>45</v>
      </c>
      <c r="B4" s="54">
        <v>10840000</v>
      </c>
      <c r="C4" s="55"/>
      <c r="D4" s="54">
        <f>(-10840000-6800000)*-1</f>
        <v>17640000</v>
      </c>
      <c r="E4" s="55"/>
      <c r="F4" s="54">
        <f>(-10840000-14000000)*-1+34840000</f>
        <v>59680000</v>
      </c>
      <c r="G4" s="55"/>
      <c r="H4" s="54">
        <v>44840000</v>
      </c>
      <c r="I4" s="55"/>
      <c r="J4" s="54">
        <f>H4+10000000</f>
        <v>54840000</v>
      </c>
      <c r="K4" s="55"/>
      <c r="L4" s="54">
        <f>J4+10000000</f>
        <v>64840000</v>
      </c>
      <c r="M4" s="55"/>
      <c r="N4" s="54">
        <f>L4+10000000</f>
        <v>74840000</v>
      </c>
      <c r="O4" s="55"/>
      <c r="P4" s="54">
        <f>N4+10000000</f>
        <v>84840000</v>
      </c>
      <c r="Q4" s="55"/>
      <c r="R4" s="54">
        <f>P4+10000000</f>
        <v>94840000</v>
      </c>
      <c r="S4" s="55"/>
      <c r="T4" s="54">
        <f>R4+10000000</f>
        <v>104840000</v>
      </c>
      <c r="U4" s="55"/>
      <c r="V4" s="54">
        <f>T4+10000000</f>
        <v>114840000</v>
      </c>
      <c r="W4" s="55"/>
      <c r="X4" s="54">
        <f>V4+10000000</f>
        <v>124840000</v>
      </c>
      <c r="Y4" s="55"/>
      <c r="Z4" s="54">
        <f>X4+10000000</f>
        <v>134840000</v>
      </c>
      <c r="AA4" s="55"/>
      <c r="AB4" s="54">
        <f>Z4+10000000</f>
        <v>144840000</v>
      </c>
      <c r="AC4" s="55"/>
      <c r="AD4" s="54">
        <f>AB4</f>
        <v>144840000</v>
      </c>
      <c r="AE4" s="55"/>
    </row>
    <row r="5" spans="1:31" ht="15">
      <c r="A5" s="16" t="s">
        <v>46</v>
      </c>
      <c r="B5" s="54"/>
      <c r="C5" s="55"/>
      <c r="D5" s="56">
        <f>(D4-B4)/B4</f>
        <v>0.6273062730627307</v>
      </c>
      <c r="E5" s="57"/>
      <c r="F5" s="56">
        <f>(F4-D4)/D4</f>
        <v>2.383219954648526</v>
      </c>
      <c r="G5" s="57"/>
      <c r="H5" s="56">
        <f>(H4-F4)/F4</f>
        <v>-0.24865951742627346</v>
      </c>
      <c r="I5" s="57"/>
      <c r="J5" s="56">
        <f>(J4-H4)/H4</f>
        <v>0.22301516503122212</v>
      </c>
      <c r="K5" s="57"/>
      <c r="L5" s="56">
        <f>(L4-J4)/J4</f>
        <v>0.18234865061998543</v>
      </c>
      <c r="M5" s="57"/>
      <c r="N5" s="56">
        <f>(N4-L4)/L4</f>
        <v>0.15422578655151142</v>
      </c>
      <c r="O5" s="57"/>
      <c r="P5" s="56">
        <f>(P4-N4)/N4</f>
        <v>0.13361838588989844</v>
      </c>
      <c r="Q5" s="57"/>
      <c r="R5" s="56">
        <f>(R4-P4)/P4</f>
        <v>0.11786892975011787</v>
      </c>
      <c r="S5" s="57"/>
      <c r="T5" s="56">
        <f>(T4-R4)/R4</f>
        <v>0.10544074230282581</v>
      </c>
      <c r="U5" s="57"/>
      <c r="V5" s="56">
        <f>(V4-T4)/T4</f>
        <v>0.09538344143456697</v>
      </c>
      <c r="W5" s="57"/>
      <c r="X5" s="56">
        <f>(X4-V4)/V4</f>
        <v>0.08707767328456983</v>
      </c>
      <c r="Y5" s="57"/>
      <c r="Z5" s="56">
        <f>(Z4-X4)/X4</f>
        <v>0.08010253123998719</v>
      </c>
      <c r="AA5" s="57"/>
      <c r="AB5" s="56">
        <f>(AB4-Z4)/Z4</f>
        <v>0.07416196974191634</v>
      </c>
      <c r="AC5" s="57"/>
      <c r="AD5" s="56">
        <f>(AD4-AB4)/AB4</f>
        <v>0</v>
      </c>
      <c r="AE5" s="57"/>
    </row>
    <row r="6" spans="1:31" ht="15">
      <c r="A6" s="16" t="s">
        <v>47</v>
      </c>
      <c r="B6" s="54">
        <f>B4-400000</f>
        <v>10440000</v>
      </c>
      <c r="C6" s="55"/>
      <c r="D6" s="54">
        <f>D4-400000</f>
        <v>17240000</v>
      </c>
      <c r="E6" s="55"/>
      <c r="F6" s="54">
        <f>24840000-400000</f>
        <v>24440000</v>
      </c>
      <c r="G6" s="55"/>
      <c r="H6" s="54">
        <f>34840000-(34840000*0.04)</f>
        <v>33446400</v>
      </c>
      <c r="I6" s="55"/>
      <c r="J6" s="54">
        <f>H4-1500000</f>
        <v>43340000</v>
      </c>
      <c r="K6" s="55"/>
      <c r="L6" s="54">
        <f>J4-1500000</f>
        <v>53340000</v>
      </c>
      <c r="M6" s="55"/>
      <c r="N6" s="54">
        <f>L4-1500000</f>
        <v>63340000</v>
      </c>
      <c r="O6" s="55"/>
      <c r="P6" s="54">
        <f>N4-1500000</f>
        <v>73340000</v>
      </c>
      <c r="Q6" s="55"/>
      <c r="R6" s="54">
        <f>P4-1500000</f>
        <v>83340000</v>
      </c>
      <c r="S6" s="55"/>
      <c r="T6" s="54">
        <f>R4-1500000</f>
        <v>93340000</v>
      </c>
      <c r="U6" s="55"/>
      <c r="V6" s="54">
        <f>T4-1500000</f>
        <v>103340000</v>
      </c>
      <c r="W6" s="55"/>
      <c r="X6" s="54">
        <f>V4-1500000</f>
        <v>113340000</v>
      </c>
      <c r="Y6" s="55"/>
      <c r="Z6" s="54">
        <f>X4-1500000</f>
        <v>123340000</v>
      </c>
      <c r="AA6" s="55"/>
      <c r="AB6" s="54">
        <f>Z4-1500000</f>
        <v>133340000</v>
      </c>
      <c r="AC6" s="55"/>
      <c r="AD6" s="54">
        <f>AB4-1500000</f>
        <v>143340000</v>
      </c>
      <c r="AE6" s="55"/>
    </row>
    <row r="7" spans="1:31" s="18" customFormat="1" ht="15.75" thickBot="1">
      <c r="A7" s="17" t="s">
        <v>48</v>
      </c>
      <c r="B7" s="60"/>
      <c r="C7" s="61"/>
      <c r="D7" s="58">
        <f>(D6-B6)/B6</f>
        <v>0.6513409961685823</v>
      </c>
      <c r="E7" s="59"/>
      <c r="F7" s="58">
        <f>(F6-D6)/D6</f>
        <v>0.4176334106728538</v>
      </c>
      <c r="G7" s="59"/>
      <c r="H7" s="58">
        <f>(H6-F6)/F6</f>
        <v>0.36851063829787234</v>
      </c>
      <c r="I7" s="59"/>
      <c r="J7" s="58">
        <f>(J6-H6)/H6</f>
        <v>0.2958046306926904</v>
      </c>
      <c r="K7" s="59"/>
      <c r="L7" s="58">
        <f>(L6-J6)/J6</f>
        <v>0.23073373327180433</v>
      </c>
      <c r="M7" s="59"/>
      <c r="N7" s="58">
        <f>(N6-L6)/L6</f>
        <v>0.18747656542932134</v>
      </c>
      <c r="O7" s="59"/>
      <c r="P7" s="58">
        <f>(P6-N6)/N6</f>
        <v>0.15787811809283234</v>
      </c>
      <c r="Q7" s="59"/>
      <c r="R7" s="58">
        <f>(R6-P6)/P6</f>
        <v>0.13635124079629124</v>
      </c>
      <c r="S7" s="59"/>
      <c r="T7" s="58">
        <f>(T6-R6)/R6</f>
        <v>0.11999040076793857</v>
      </c>
      <c r="U7" s="59"/>
      <c r="V7" s="58">
        <f>(V6-T6)/T6</f>
        <v>0.10713520462824085</v>
      </c>
      <c r="W7" s="59"/>
      <c r="X7" s="58">
        <f>(X6-V6)/V6</f>
        <v>0.09676795045480936</v>
      </c>
      <c r="Y7" s="59"/>
      <c r="Z7" s="58">
        <f>(Z6-X6)/X6</f>
        <v>0.08823010411152285</v>
      </c>
      <c r="AA7" s="59"/>
      <c r="AB7" s="58">
        <f>(AB6-Z6)/Z6</f>
        <v>0.08107669855683476</v>
      </c>
      <c r="AC7" s="59"/>
      <c r="AD7" s="58">
        <f>(AD6-AB6)/AB6</f>
        <v>0.07499625018749062</v>
      </c>
      <c r="AE7" s="59"/>
    </row>
    <row r="8" s="19" customFormat="1" ht="13.5" thickTop="1">
      <c r="A8" s="19" t="s">
        <v>49</v>
      </c>
    </row>
    <row r="9" s="19" customFormat="1" ht="12.75">
      <c r="A9" s="19" t="s">
        <v>50</v>
      </c>
    </row>
    <row r="10" s="19" customFormat="1" ht="12.75">
      <c r="A10" s="19" t="s">
        <v>51</v>
      </c>
    </row>
    <row r="12" s="13" customFormat="1" ht="22.5">
      <c r="A12" s="13" t="s">
        <v>52</v>
      </c>
    </row>
    <row r="13" ht="15.75" thickBot="1"/>
    <row r="14" spans="1:15" ht="15.75" thickTop="1">
      <c r="A14" s="15"/>
      <c r="B14" s="52" t="s">
        <v>7</v>
      </c>
      <c r="C14" s="53"/>
      <c r="D14" s="52" t="s">
        <v>8</v>
      </c>
      <c r="E14" s="53"/>
      <c r="F14" s="52" t="s">
        <v>9</v>
      </c>
      <c r="G14" s="53"/>
      <c r="H14" s="52" t="s">
        <v>41</v>
      </c>
      <c r="I14" s="53"/>
      <c r="J14" s="52" t="s">
        <v>42</v>
      </c>
      <c r="K14" s="53"/>
      <c r="L14" s="52" t="s">
        <v>43</v>
      </c>
      <c r="M14" s="53"/>
      <c r="N14" s="52" t="s">
        <v>44</v>
      </c>
      <c r="O14" s="53"/>
    </row>
    <row r="15" spans="1:15" ht="15">
      <c r="A15" s="16" t="s">
        <v>53</v>
      </c>
      <c r="B15" s="54">
        <f>D15-250000</f>
        <v>3950000</v>
      </c>
      <c r="C15" s="55"/>
      <c r="D15" s="54">
        <f>F15-5800000</f>
        <v>4200000</v>
      </c>
      <c r="E15" s="55"/>
      <c r="F15" s="54">
        <v>10000000</v>
      </c>
      <c r="G15" s="55"/>
      <c r="H15" s="54">
        <f>F15</f>
        <v>10000000</v>
      </c>
      <c r="I15" s="55"/>
      <c r="J15" s="54">
        <f>H15</f>
        <v>10000000</v>
      </c>
      <c r="K15" s="55"/>
      <c r="L15" s="54">
        <f>J15</f>
        <v>10000000</v>
      </c>
      <c r="M15" s="55"/>
      <c r="N15" s="54">
        <f>L15</f>
        <v>10000000</v>
      </c>
      <c r="O15" s="55"/>
    </row>
    <row r="16" spans="1:15" ht="15">
      <c r="A16" s="16" t="s">
        <v>46</v>
      </c>
      <c r="B16" s="54"/>
      <c r="C16" s="55"/>
      <c r="D16" s="56">
        <f>(D15-B15)/B15</f>
        <v>0.06329113924050633</v>
      </c>
      <c r="E16" s="57"/>
      <c r="F16" s="56">
        <f>(F15-D15)/D15</f>
        <v>1.380952380952381</v>
      </c>
      <c r="G16" s="57"/>
      <c r="H16" s="56">
        <f>(H15-F15)/F15</f>
        <v>0</v>
      </c>
      <c r="I16" s="57"/>
      <c r="J16" s="56">
        <f>(J15-H15)/H15</f>
        <v>0</v>
      </c>
      <c r="K16" s="57"/>
      <c r="L16" s="56">
        <f>(L15-J15)/J15</f>
        <v>0</v>
      </c>
      <c r="M16" s="57"/>
      <c r="N16" s="56">
        <f>(N15-L15)/L15</f>
        <v>0</v>
      </c>
      <c r="O16" s="57"/>
    </row>
    <row r="17" spans="1:15" ht="15">
      <c r="A17" s="16" t="s">
        <v>54</v>
      </c>
      <c r="B17" s="54">
        <f>B15-200000</f>
        <v>3750000</v>
      </c>
      <c r="C17" s="55"/>
      <c r="D17" s="54">
        <f>D15-(D15*0.04)</f>
        <v>4032000</v>
      </c>
      <c r="E17" s="55"/>
      <c r="F17" s="54">
        <f>F15-(F15*0.04)</f>
        <v>9600000</v>
      </c>
      <c r="G17" s="55"/>
      <c r="H17" s="54">
        <f>H15-(H15*0.04)</f>
        <v>9600000</v>
      </c>
      <c r="I17" s="55"/>
      <c r="J17" s="54">
        <f>J15-(J15*0.04)</f>
        <v>9600000</v>
      </c>
      <c r="K17" s="55"/>
      <c r="L17" s="54">
        <f>L15-(L15*0.04)</f>
        <v>9600000</v>
      </c>
      <c r="M17" s="55"/>
      <c r="N17" s="54">
        <f>N15-(N15*0.04)</f>
        <v>9600000</v>
      </c>
      <c r="O17" s="55"/>
    </row>
    <row r="18" spans="1:15" s="18" customFormat="1" ht="15.75" thickBot="1">
      <c r="A18" s="17" t="s">
        <v>48</v>
      </c>
      <c r="B18" s="60"/>
      <c r="C18" s="61"/>
      <c r="D18" s="58">
        <f>(D17-B17)/B17</f>
        <v>0.0752</v>
      </c>
      <c r="E18" s="59"/>
      <c r="F18" s="58">
        <f>(F17-D17)/D17</f>
        <v>1.380952380952381</v>
      </c>
      <c r="G18" s="59"/>
      <c r="H18" s="58">
        <f>(H17-F17)/F17</f>
        <v>0</v>
      </c>
      <c r="I18" s="59"/>
      <c r="J18" s="58">
        <f>(J17-H17)/H17</f>
        <v>0</v>
      </c>
      <c r="K18" s="59"/>
      <c r="L18" s="58">
        <f>(L17-J17)/J17</f>
        <v>0</v>
      </c>
      <c r="M18" s="59"/>
      <c r="N18" s="58">
        <f>(N17-L17)/L17</f>
        <v>0</v>
      </c>
      <c r="O18" s="59"/>
    </row>
    <row r="19" s="19" customFormat="1" ht="13.5" thickTop="1">
      <c r="A19" s="19" t="s">
        <v>55</v>
      </c>
    </row>
    <row r="21" s="13" customFormat="1" ht="22.5">
      <c r="A21" s="13" t="s">
        <v>56</v>
      </c>
    </row>
    <row r="22" ht="15.75" thickBot="1"/>
    <row r="23" spans="1:15" ht="15.75" thickTop="1">
      <c r="A23" s="15"/>
      <c r="B23" s="52" t="s">
        <v>7</v>
      </c>
      <c r="C23" s="53"/>
      <c r="D23" s="52" t="s">
        <v>8</v>
      </c>
      <c r="E23" s="53"/>
      <c r="F23" s="52" t="s">
        <v>9</v>
      </c>
      <c r="G23" s="53"/>
      <c r="H23" s="52" t="s">
        <v>41</v>
      </c>
      <c r="I23" s="53"/>
      <c r="J23" s="52" t="s">
        <v>42</v>
      </c>
      <c r="K23" s="53"/>
      <c r="L23" s="52" t="s">
        <v>43</v>
      </c>
      <c r="M23" s="53"/>
      <c r="N23" s="52" t="s">
        <v>44</v>
      </c>
      <c r="O23" s="53"/>
    </row>
    <row r="24" spans="1:15" ht="15">
      <c r="A24" s="16" t="s">
        <v>53</v>
      </c>
      <c r="B24" s="54">
        <f>B15+B4</f>
        <v>14790000</v>
      </c>
      <c r="C24" s="55"/>
      <c r="D24" s="54">
        <f>D15+D4</f>
        <v>21840000</v>
      </c>
      <c r="E24" s="55"/>
      <c r="F24" s="54">
        <f>F15+F4</f>
        <v>69680000</v>
      </c>
      <c r="G24" s="55"/>
      <c r="H24" s="54">
        <f>H15+H4</f>
        <v>54840000</v>
      </c>
      <c r="I24" s="55"/>
      <c r="J24" s="54">
        <f>J15+J4</f>
        <v>64840000</v>
      </c>
      <c r="K24" s="55"/>
      <c r="L24" s="54">
        <f>L15+L4</f>
        <v>74840000</v>
      </c>
      <c r="M24" s="55"/>
      <c r="N24" s="54">
        <f>N15+N4</f>
        <v>84840000</v>
      </c>
      <c r="O24" s="55"/>
    </row>
    <row r="25" spans="1:15" ht="15">
      <c r="A25" s="16" t="s">
        <v>46</v>
      </c>
      <c r="B25" s="54"/>
      <c r="C25" s="55"/>
      <c r="D25" s="56">
        <f>(D24-B24)/B24</f>
        <v>0.4766734279918864</v>
      </c>
      <c r="E25" s="57"/>
      <c r="F25" s="56">
        <f>(F24-D24)/D24</f>
        <v>2.1904761904761907</v>
      </c>
      <c r="G25" s="57"/>
      <c r="H25" s="56">
        <f>(H24-F24)/F24</f>
        <v>-0.2129735935706085</v>
      </c>
      <c r="I25" s="57"/>
      <c r="J25" s="56">
        <f>(J24-H24)/H24</f>
        <v>0.18234865061998543</v>
      </c>
      <c r="K25" s="57"/>
      <c r="L25" s="56">
        <f>(L24-J24)/J24</f>
        <v>0.15422578655151142</v>
      </c>
      <c r="M25" s="57"/>
      <c r="N25" s="56">
        <f>(N24-L24)/L24</f>
        <v>0.13361838588989844</v>
      </c>
      <c r="O25" s="57"/>
    </row>
    <row r="26" spans="1:15" ht="15">
      <c r="A26" s="16" t="s">
        <v>57</v>
      </c>
      <c r="B26" s="62">
        <f>B17+B6</f>
        <v>14190000</v>
      </c>
      <c r="C26" s="63"/>
      <c r="D26" s="62">
        <f>D17+D6</f>
        <v>21272000</v>
      </c>
      <c r="E26" s="63"/>
      <c r="F26" s="62">
        <f>F17+F6</f>
        <v>34040000</v>
      </c>
      <c r="G26" s="63"/>
      <c r="H26" s="62">
        <f>H17+H6</f>
        <v>43046400</v>
      </c>
      <c r="I26" s="63"/>
      <c r="J26" s="62">
        <f>J17+J6</f>
        <v>52940000</v>
      </c>
      <c r="K26" s="63"/>
      <c r="L26" s="62">
        <f>L17+L6</f>
        <v>62940000</v>
      </c>
      <c r="M26" s="63"/>
      <c r="N26" s="62">
        <f>N17+N6</f>
        <v>72940000</v>
      </c>
      <c r="O26" s="63"/>
    </row>
    <row r="27" spans="1:15" s="18" customFormat="1" ht="15.75" thickBot="1">
      <c r="A27" s="17" t="s">
        <v>48</v>
      </c>
      <c r="B27" s="60"/>
      <c r="C27" s="61"/>
      <c r="D27" s="58">
        <f>(D26-B26)/B26</f>
        <v>0.49908386187455955</v>
      </c>
      <c r="E27" s="59"/>
      <c r="F27" s="58">
        <f>(F26-D26)/D26</f>
        <v>0.6002256487401278</v>
      </c>
      <c r="G27" s="59"/>
      <c r="H27" s="58">
        <f>(H26-F26)/F26</f>
        <v>0.2645828437132785</v>
      </c>
      <c r="I27" s="59"/>
      <c r="J27" s="58">
        <f>(J26-H26)/H26</f>
        <v>0.22983571216176032</v>
      </c>
      <c r="K27" s="59"/>
      <c r="L27" s="58">
        <f>(L26-J26)/J26</f>
        <v>0.18889308651303363</v>
      </c>
      <c r="M27" s="59"/>
      <c r="N27" s="58">
        <f>(N26-L26)/L26</f>
        <v>0.15888147442008263</v>
      </c>
      <c r="O27" s="59"/>
    </row>
    <row r="28" ht="15.75" thickTop="1"/>
  </sheetData>
  <sheetProtection/>
  <mergeCells count="145"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N5:O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N7:O7"/>
    <mergeCell ref="B14:C14"/>
    <mergeCell ref="D14:E14"/>
    <mergeCell ref="F14:G14"/>
    <mergeCell ref="H14:I14"/>
    <mergeCell ref="J14:K14"/>
    <mergeCell ref="L14:M14"/>
    <mergeCell ref="N14:O14"/>
    <mergeCell ref="B7:C7"/>
    <mergeCell ref="D7:E7"/>
    <mergeCell ref="F7:G7"/>
    <mergeCell ref="H7:I7"/>
    <mergeCell ref="J7:K7"/>
    <mergeCell ref="L7:M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7:O27"/>
    <mergeCell ref="P3:Q3"/>
    <mergeCell ref="P4:Q4"/>
    <mergeCell ref="P5:Q5"/>
    <mergeCell ref="P6:Q6"/>
    <mergeCell ref="P7:Q7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R3:S3"/>
    <mergeCell ref="R4:S4"/>
    <mergeCell ref="R5:S5"/>
    <mergeCell ref="R6:S6"/>
    <mergeCell ref="R7:S7"/>
    <mergeCell ref="T3:U3"/>
    <mergeCell ref="T4:U4"/>
    <mergeCell ref="T5:U5"/>
    <mergeCell ref="T6:U6"/>
    <mergeCell ref="T7:U7"/>
    <mergeCell ref="V3:W3"/>
    <mergeCell ref="V4:W4"/>
    <mergeCell ref="V5:W5"/>
    <mergeCell ref="V6:W6"/>
    <mergeCell ref="V7:W7"/>
    <mergeCell ref="X3:Y3"/>
    <mergeCell ref="X4:Y4"/>
    <mergeCell ref="X5:Y5"/>
    <mergeCell ref="X6:Y6"/>
    <mergeCell ref="X7:Y7"/>
    <mergeCell ref="AD3:AE3"/>
    <mergeCell ref="AD4:AE4"/>
    <mergeCell ref="AD5:AE5"/>
    <mergeCell ref="AD6:AE6"/>
    <mergeCell ref="AD7:AE7"/>
    <mergeCell ref="Z3:AA3"/>
    <mergeCell ref="Z4:AA4"/>
    <mergeCell ref="Z5:AA5"/>
    <mergeCell ref="Z6:AA6"/>
    <mergeCell ref="Z7:AA7"/>
    <mergeCell ref="AB3:AC3"/>
    <mergeCell ref="AB4:AC4"/>
    <mergeCell ref="AB5:AC5"/>
    <mergeCell ref="AB6:AC6"/>
    <mergeCell ref="AB7:AC7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5" sqref="A55"/>
    </sheetView>
  </sheetViews>
  <sheetFormatPr defaultColWidth="9.140625" defaultRowHeight="12.75"/>
  <cols>
    <col min="1" max="9" width="9.140625" style="21" customWidth="1"/>
    <col min="10" max="10" width="2.7109375" style="21" customWidth="1"/>
    <col min="11" max="16384" width="9.140625" style="21" customWidth="1"/>
  </cols>
  <sheetData>
    <row r="1" spans="1:16" ht="24.7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64" t="s">
        <v>59</v>
      </c>
      <c r="L1" s="64"/>
      <c r="M1" s="64" t="s">
        <v>60</v>
      </c>
      <c r="N1" s="64"/>
      <c r="O1" s="64" t="s">
        <v>61</v>
      </c>
      <c r="P1" s="64"/>
    </row>
    <row r="2" spans="1:17" s="27" customFormat="1" ht="24.75">
      <c r="A2" s="22" t="s">
        <v>62</v>
      </c>
      <c r="B2" s="23" t="s">
        <v>63</v>
      </c>
      <c r="C2" s="23" t="s">
        <v>64</v>
      </c>
      <c r="D2" s="23" t="s">
        <v>65</v>
      </c>
      <c r="E2" s="23" t="s">
        <v>66</v>
      </c>
      <c r="F2" s="23" t="s">
        <v>67</v>
      </c>
      <c r="G2" s="23" t="s">
        <v>68</v>
      </c>
      <c r="H2" s="24" t="s">
        <v>69</v>
      </c>
      <c r="I2" s="24" t="s">
        <v>70</v>
      </c>
      <c r="J2" s="25"/>
      <c r="K2" s="26" t="s">
        <v>71</v>
      </c>
      <c r="L2" s="26" t="s">
        <v>72</v>
      </c>
      <c r="M2" s="26" t="s">
        <v>71</v>
      </c>
      <c r="N2" s="26" t="s">
        <v>72</v>
      </c>
      <c r="O2" s="26" t="s">
        <v>71</v>
      </c>
      <c r="P2" s="26" t="s">
        <v>72</v>
      </c>
      <c r="Q2" s="27" t="s">
        <v>131</v>
      </c>
    </row>
    <row r="3" spans="1:17" ht="15">
      <c r="A3" s="28" t="s">
        <v>75</v>
      </c>
      <c r="B3" s="29">
        <v>15315</v>
      </c>
      <c r="C3" s="29">
        <v>16308</v>
      </c>
      <c r="D3" s="29">
        <v>17447</v>
      </c>
      <c r="E3" s="29">
        <v>18571</v>
      </c>
      <c r="F3" s="29">
        <v>20212</v>
      </c>
      <c r="G3" s="29">
        <v>21263</v>
      </c>
      <c r="H3" s="30">
        <v>23149</v>
      </c>
      <c r="I3" s="30">
        <v>25286</v>
      </c>
      <c r="J3" s="31"/>
      <c r="K3" s="32">
        <f aca="true" t="shared" si="0" ref="K3:K34">(I3-B3)/B3</f>
        <v>0.6510610512569377</v>
      </c>
      <c r="L3" s="32">
        <f aca="true" t="shared" si="1" ref="L3:L34">(I3/B3)^(1/7)-1</f>
        <v>0.07425904474644618</v>
      </c>
      <c r="M3" s="32">
        <f aca="true" t="shared" si="2" ref="M3:M34">(I3-D3)/D3</f>
        <v>0.4493036052043331</v>
      </c>
      <c r="N3" s="32">
        <f aca="true" t="shared" si="3" ref="N3:N34">(I3/D3)^(1/5)-1</f>
        <v>0.07704010347074863</v>
      </c>
      <c r="O3" s="32">
        <f aca="true" t="shared" si="4" ref="O3:O34">(I3-F3)/F3</f>
        <v>0.25103898674055014</v>
      </c>
      <c r="P3" s="32">
        <f aca="true" t="shared" si="5" ref="P3:P34">(I3/F3)^(1/3)-1</f>
        <v>0.07751571957279291</v>
      </c>
      <c r="Q3" s="21">
        <v>1</v>
      </c>
    </row>
    <row r="4" spans="1:17" ht="15">
      <c r="A4" s="28" t="s">
        <v>74</v>
      </c>
      <c r="B4" s="29">
        <v>16102</v>
      </c>
      <c r="C4" s="29">
        <v>16922</v>
      </c>
      <c r="D4" s="29">
        <v>17750</v>
      </c>
      <c r="E4" s="29">
        <v>18616</v>
      </c>
      <c r="F4" s="29">
        <v>19523</v>
      </c>
      <c r="G4" s="29">
        <v>20428</v>
      </c>
      <c r="H4" s="30">
        <v>21366</v>
      </c>
      <c r="I4" s="30">
        <v>22333</v>
      </c>
      <c r="J4" s="31"/>
      <c r="K4" s="32">
        <f t="shared" si="0"/>
        <v>0.3869705626630232</v>
      </c>
      <c r="L4" s="32">
        <f t="shared" si="1"/>
        <v>0.04784083826444707</v>
      </c>
      <c r="M4" s="32">
        <f t="shared" si="2"/>
        <v>0.2581971830985916</v>
      </c>
      <c r="N4" s="32">
        <f t="shared" si="3"/>
        <v>0.04700737716179648</v>
      </c>
      <c r="O4" s="32">
        <f t="shared" si="4"/>
        <v>0.143932797213543</v>
      </c>
      <c r="P4" s="32">
        <f t="shared" si="5"/>
        <v>0.045843826639088814</v>
      </c>
      <c r="Q4" s="21">
        <v>2</v>
      </c>
    </row>
    <row r="5" spans="1:17" ht="15">
      <c r="A5" s="28" t="s">
        <v>73</v>
      </c>
      <c r="B5" s="29">
        <v>16253</v>
      </c>
      <c r="C5" s="29">
        <v>16967</v>
      </c>
      <c r="D5" s="29">
        <v>17717</v>
      </c>
      <c r="E5" s="29">
        <v>18485</v>
      </c>
      <c r="F5" s="29">
        <v>19291</v>
      </c>
      <c r="G5" s="29">
        <v>20117</v>
      </c>
      <c r="H5" s="30">
        <v>20925</v>
      </c>
      <c r="I5" s="30">
        <v>21741</v>
      </c>
      <c r="J5" s="31"/>
      <c r="K5" s="32">
        <f t="shared" si="0"/>
        <v>0.3376607395557743</v>
      </c>
      <c r="L5" s="32">
        <f t="shared" si="1"/>
        <v>0.04243605930582284</v>
      </c>
      <c r="M5" s="32">
        <f t="shared" si="2"/>
        <v>0.22712648868318563</v>
      </c>
      <c r="N5" s="32">
        <f t="shared" si="3"/>
        <v>0.041784439068860424</v>
      </c>
      <c r="O5" s="32">
        <f t="shared" si="4"/>
        <v>0.1270022290187134</v>
      </c>
      <c r="P5" s="32">
        <f t="shared" si="5"/>
        <v>0.040658553873984093</v>
      </c>
      <c r="Q5" s="21">
        <v>3</v>
      </c>
    </row>
    <row r="6" spans="1:17" ht="15">
      <c r="A6" s="28" t="s">
        <v>91</v>
      </c>
      <c r="B6" s="29">
        <v>10904</v>
      </c>
      <c r="C6" s="29">
        <v>16132</v>
      </c>
      <c r="D6" s="29">
        <v>16458</v>
      </c>
      <c r="E6" s="29">
        <v>17032</v>
      </c>
      <c r="F6" s="29">
        <v>18192</v>
      </c>
      <c r="G6" s="29">
        <v>19244</v>
      </c>
      <c r="H6" s="30">
        <v>20117</v>
      </c>
      <c r="I6" s="30">
        <v>20843</v>
      </c>
      <c r="J6" s="31"/>
      <c r="K6" s="32">
        <f t="shared" si="0"/>
        <v>0.9115003668378576</v>
      </c>
      <c r="L6" s="32">
        <f t="shared" si="1"/>
        <v>0.09697401661114924</v>
      </c>
      <c r="M6" s="32">
        <f t="shared" si="2"/>
        <v>0.2664357759144489</v>
      </c>
      <c r="N6" s="32">
        <f t="shared" si="3"/>
        <v>0.04837494709141277</v>
      </c>
      <c r="O6" s="32">
        <f t="shared" si="4"/>
        <v>0.14572339489885663</v>
      </c>
      <c r="P6" s="32">
        <f t="shared" si="5"/>
        <v>0.04638922851463034</v>
      </c>
      <c r="Q6" s="21">
        <v>4</v>
      </c>
    </row>
    <row r="7" spans="1:17" ht="15">
      <c r="A7" s="28" t="s">
        <v>77</v>
      </c>
      <c r="B7" s="29">
        <v>14657</v>
      </c>
      <c r="C7" s="29">
        <v>15384</v>
      </c>
      <c r="D7" s="29">
        <v>15803</v>
      </c>
      <c r="E7" s="29">
        <v>16683</v>
      </c>
      <c r="F7" s="29">
        <v>17666</v>
      </c>
      <c r="G7" s="29">
        <v>18627</v>
      </c>
      <c r="H7" s="30">
        <v>19676</v>
      </c>
      <c r="I7" s="30">
        <v>20547</v>
      </c>
      <c r="J7" s="31"/>
      <c r="K7" s="32">
        <f t="shared" si="0"/>
        <v>0.4018557685747424</v>
      </c>
      <c r="L7" s="32">
        <f t="shared" si="1"/>
        <v>0.04944001317732272</v>
      </c>
      <c r="M7" s="32">
        <f t="shared" si="2"/>
        <v>0.3001961652850725</v>
      </c>
      <c r="N7" s="32">
        <f t="shared" si="3"/>
        <v>0.05390575529366548</v>
      </c>
      <c r="O7" s="32">
        <f t="shared" si="4"/>
        <v>0.16308162572172535</v>
      </c>
      <c r="P7" s="32">
        <f t="shared" si="5"/>
        <v>0.05164718808238988</v>
      </c>
      <c r="Q7" s="21">
        <v>5</v>
      </c>
    </row>
    <row r="8" spans="1:17" ht="15">
      <c r="A8" s="28" t="s">
        <v>79</v>
      </c>
      <c r="B8" s="29">
        <v>13971</v>
      </c>
      <c r="C8" s="29">
        <v>14472</v>
      </c>
      <c r="D8" s="29">
        <v>14989</v>
      </c>
      <c r="E8" s="29">
        <v>15790</v>
      </c>
      <c r="F8" s="29">
        <v>16403</v>
      </c>
      <c r="G8" s="29">
        <v>17039</v>
      </c>
      <c r="H8" s="30">
        <v>17759</v>
      </c>
      <c r="I8" s="30">
        <v>18496</v>
      </c>
      <c r="J8" s="31"/>
      <c r="K8" s="32">
        <f t="shared" si="0"/>
        <v>0.32388519075227257</v>
      </c>
      <c r="L8" s="32">
        <f t="shared" si="1"/>
        <v>0.040895639388565996</v>
      </c>
      <c r="M8" s="32">
        <f t="shared" si="2"/>
        <v>0.23397157915804923</v>
      </c>
      <c r="N8" s="32">
        <f t="shared" si="3"/>
        <v>0.042944099545111136</v>
      </c>
      <c r="O8" s="32">
        <f t="shared" si="4"/>
        <v>0.12759861001036396</v>
      </c>
      <c r="P8" s="32">
        <f t="shared" si="5"/>
        <v>0.04084208487413643</v>
      </c>
      <c r="Q8" s="21">
        <v>6</v>
      </c>
    </row>
    <row r="9" spans="1:17" ht="15">
      <c r="A9" s="28" t="s">
        <v>85</v>
      </c>
      <c r="B9" s="29">
        <v>12311</v>
      </c>
      <c r="C9" s="29">
        <v>12979</v>
      </c>
      <c r="D9" s="29">
        <v>13797</v>
      </c>
      <c r="E9" s="29">
        <v>14587</v>
      </c>
      <c r="F9" s="29">
        <v>15394</v>
      </c>
      <c r="G9" s="29">
        <v>16225</v>
      </c>
      <c r="H9" s="30">
        <v>17115</v>
      </c>
      <c r="I9" s="30">
        <v>17994</v>
      </c>
      <c r="J9" s="31"/>
      <c r="K9" s="32">
        <f t="shared" si="0"/>
        <v>0.46161968970839085</v>
      </c>
      <c r="L9" s="32">
        <f t="shared" si="1"/>
        <v>0.05571761815647336</v>
      </c>
      <c r="M9" s="32">
        <f t="shared" si="2"/>
        <v>0.30419656447053706</v>
      </c>
      <c r="N9" s="32">
        <f t="shared" si="3"/>
        <v>0.05455348287259176</v>
      </c>
      <c r="O9" s="32">
        <f t="shared" si="4"/>
        <v>0.1688969728465636</v>
      </c>
      <c r="P9" s="32">
        <f t="shared" si="5"/>
        <v>0.05339700191597618</v>
      </c>
      <c r="Q9" s="21">
        <v>7</v>
      </c>
    </row>
    <row r="10" spans="1:17" ht="15">
      <c r="A10" s="28" t="s">
        <v>78</v>
      </c>
      <c r="B10" s="29">
        <v>14590</v>
      </c>
      <c r="C10" s="29">
        <v>14730</v>
      </c>
      <c r="D10" s="29">
        <v>15128</v>
      </c>
      <c r="E10" s="29">
        <v>15746</v>
      </c>
      <c r="F10" s="29">
        <v>15345</v>
      </c>
      <c r="G10" s="29">
        <v>15990</v>
      </c>
      <c r="H10" s="30">
        <v>16594</v>
      </c>
      <c r="I10" s="30">
        <v>17471</v>
      </c>
      <c r="J10" s="31"/>
      <c r="K10" s="32">
        <f t="shared" si="0"/>
        <v>0.19746401644962303</v>
      </c>
      <c r="L10" s="32">
        <f t="shared" si="1"/>
        <v>0.026077945794103607</v>
      </c>
      <c r="M10" s="32">
        <f t="shared" si="2"/>
        <v>0.1548783712321523</v>
      </c>
      <c r="N10" s="32">
        <f t="shared" si="3"/>
        <v>0.029217707540158733</v>
      </c>
      <c r="O10" s="32">
        <f t="shared" si="4"/>
        <v>0.13854675790159662</v>
      </c>
      <c r="P10" s="32">
        <f t="shared" si="5"/>
        <v>0.04419984317428116</v>
      </c>
      <c r="Q10" s="21">
        <v>8</v>
      </c>
    </row>
    <row r="11" spans="1:17" ht="15">
      <c r="A11" s="28" t="s">
        <v>76</v>
      </c>
      <c r="B11" s="29">
        <v>14739</v>
      </c>
      <c r="C11" s="29">
        <v>15377</v>
      </c>
      <c r="D11" s="29">
        <v>16003</v>
      </c>
      <c r="E11" s="29">
        <v>16165</v>
      </c>
      <c r="F11" s="29">
        <v>15943</v>
      </c>
      <c r="G11" s="29">
        <v>16008</v>
      </c>
      <c r="H11" s="30">
        <v>16318</v>
      </c>
      <c r="I11" s="30">
        <v>16511</v>
      </c>
      <c r="J11" s="31"/>
      <c r="K11" s="32">
        <f t="shared" si="0"/>
        <v>0.12022525273085012</v>
      </c>
      <c r="L11" s="32">
        <f t="shared" si="1"/>
        <v>0.016350774957767378</v>
      </c>
      <c r="M11" s="32">
        <f t="shared" si="2"/>
        <v>0.03174404799100169</v>
      </c>
      <c r="N11" s="32">
        <f t="shared" si="3"/>
        <v>0.006269696939350533</v>
      </c>
      <c r="O11" s="32">
        <f t="shared" si="4"/>
        <v>0.03562692090572665</v>
      </c>
      <c r="P11" s="32">
        <f t="shared" si="5"/>
        <v>0.011737336241575802</v>
      </c>
      <c r="Q11" s="21">
        <v>9</v>
      </c>
    </row>
    <row r="12" spans="1:17" ht="15">
      <c r="A12" s="28" t="s">
        <v>86</v>
      </c>
      <c r="B12" s="29">
        <v>12164</v>
      </c>
      <c r="C12" s="29">
        <v>12728</v>
      </c>
      <c r="D12" s="29">
        <v>13334</v>
      </c>
      <c r="E12" s="29">
        <v>13904</v>
      </c>
      <c r="F12" s="29">
        <v>14467</v>
      </c>
      <c r="G12" s="29">
        <v>15061</v>
      </c>
      <c r="H12" s="30">
        <v>15691</v>
      </c>
      <c r="I12" s="30">
        <v>16316</v>
      </c>
      <c r="J12" s="31"/>
      <c r="K12" s="32">
        <f t="shared" si="0"/>
        <v>0.34133508714238736</v>
      </c>
      <c r="L12" s="32">
        <f t="shared" si="1"/>
        <v>0.0428446372793263</v>
      </c>
      <c r="M12" s="32">
        <f t="shared" si="2"/>
        <v>0.22363881805909705</v>
      </c>
      <c r="N12" s="32">
        <f t="shared" si="3"/>
        <v>0.04119158434094716</v>
      </c>
      <c r="O12" s="32">
        <f t="shared" si="4"/>
        <v>0.12780811502039124</v>
      </c>
      <c r="P12" s="32">
        <f t="shared" si="5"/>
        <v>0.040906542836920856</v>
      </c>
      <c r="Q12" s="21">
        <v>10</v>
      </c>
    </row>
    <row r="13" spans="1:17" ht="15">
      <c r="A13" s="28" t="s">
        <v>83</v>
      </c>
      <c r="B13" s="29">
        <v>13039</v>
      </c>
      <c r="C13" s="29">
        <v>13496</v>
      </c>
      <c r="D13" s="29">
        <v>13960</v>
      </c>
      <c r="E13" s="29">
        <v>14396</v>
      </c>
      <c r="F13" s="29">
        <v>14890</v>
      </c>
      <c r="G13" s="29">
        <v>15362</v>
      </c>
      <c r="H13" s="30">
        <v>15858</v>
      </c>
      <c r="I13" s="30">
        <v>16312</v>
      </c>
      <c r="J13" s="31"/>
      <c r="K13" s="32">
        <f t="shared" si="0"/>
        <v>0.25101618222256306</v>
      </c>
      <c r="L13" s="32">
        <f t="shared" si="1"/>
        <v>0.032511039823291066</v>
      </c>
      <c r="M13" s="32">
        <f t="shared" si="2"/>
        <v>0.16848137535816618</v>
      </c>
      <c r="N13" s="32">
        <f t="shared" si="3"/>
        <v>0.03163094037885106</v>
      </c>
      <c r="O13" s="32">
        <f t="shared" si="4"/>
        <v>0.09550033579583612</v>
      </c>
      <c r="P13" s="32">
        <f t="shared" si="5"/>
        <v>0.03087064217829627</v>
      </c>
      <c r="Q13" s="21">
        <v>11</v>
      </c>
    </row>
    <row r="14" spans="1:17" ht="15">
      <c r="A14" s="28" t="s">
        <v>87</v>
      </c>
      <c r="B14" s="29">
        <v>11193</v>
      </c>
      <c r="C14" s="29">
        <v>11595</v>
      </c>
      <c r="D14" s="29">
        <v>12799</v>
      </c>
      <c r="E14" s="29">
        <v>13313</v>
      </c>
      <c r="F14" s="29">
        <v>13686</v>
      </c>
      <c r="G14" s="29">
        <v>14315</v>
      </c>
      <c r="H14" s="30">
        <v>14873</v>
      </c>
      <c r="I14" s="30">
        <v>15425</v>
      </c>
      <c r="J14" s="31"/>
      <c r="K14" s="32">
        <f t="shared" si="0"/>
        <v>0.378093451264183</v>
      </c>
      <c r="L14" s="32">
        <f t="shared" si="1"/>
        <v>0.04688011992897634</v>
      </c>
      <c r="M14" s="32">
        <f t="shared" si="2"/>
        <v>0.20517227908430347</v>
      </c>
      <c r="N14" s="32">
        <f t="shared" si="3"/>
        <v>0.038029812452291534</v>
      </c>
      <c r="O14" s="32">
        <f t="shared" si="4"/>
        <v>0.12706415314920358</v>
      </c>
      <c r="P14" s="32">
        <f t="shared" si="5"/>
        <v>0.04067761349196619</v>
      </c>
      <c r="Q14" s="21">
        <v>12</v>
      </c>
    </row>
    <row r="15" spans="1:17" ht="15">
      <c r="A15" s="28" t="s">
        <v>82</v>
      </c>
      <c r="B15" s="29">
        <v>13331</v>
      </c>
      <c r="C15" s="29">
        <v>13519</v>
      </c>
      <c r="D15" s="29">
        <v>13803</v>
      </c>
      <c r="E15" s="29">
        <v>13952</v>
      </c>
      <c r="F15" s="29">
        <v>14406</v>
      </c>
      <c r="G15" s="29">
        <v>14527</v>
      </c>
      <c r="H15" s="30">
        <v>14779</v>
      </c>
      <c r="I15" s="30">
        <v>15370</v>
      </c>
      <c r="J15" s="31"/>
      <c r="K15" s="32">
        <f t="shared" si="0"/>
        <v>0.15295176655914786</v>
      </c>
      <c r="L15" s="32">
        <f t="shared" si="1"/>
        <v>0.02054030829286657</v>
      </c>
      <c r="M15" s="32">
        <f t="shared" si="2"/>
        <v>0.11352604506266753</v>
      </c>
      <c r="N15" s="32">
        <f t="shared" si="3"/>
        <v>0.02173924724087417</v>
      </c>
      <c r="O15" s="32">
        <f t="shared" si="4"/>
        <v>0.0669165625433847</v>
      </c>
      <c r="P15" s="32">
        <f t="shared" si="5"/>
        <v>0.021825694280935393</v>
      </c>
      <c r="Q15" s="21">
        <v>13</v>
      </c>
    </row>
    <row r="16" spans="1:17" ht="15">
      <c r="A16" s="28" t="s">
        <v>81</v>
      </c>
      <c r="B16" s="29">
        <v>13468</v>
      </c>
      <c r="C16" s="29">
        <v>13756</v>
      </c>
      <c r="D16" s="29">
        <v>13891</v>
      </c>
      <c r="E16" s="29">
        <v>14630</v>
      </c>
      <c r="F16" s="29">
        <v>13776</v>
      </c>
      <c r="G16" s="29">
        <v>14373</v>
      </c>
      <c r="H16" s="30">
        <v>14496</v>
      </c>
      <c r="I16" s="30">
        <v>14645</v>
      </c>
      <c r="J16" s="31"/>
      <c r="K16" s="32">
        <f t="shared" si="0"/>
        <v>0.0873923373923374</v>
      </c>
      <c r="L16" s="32">
        <f t="shared" si="1"/>
        <v>0.012040839783896029</v>
      </c>
      <c r="M16" s="32">
        <f t="shared" si="2"/>
        <v>0.054279749478079335</v>
      </c>
      <c r="N16" s="32">
        <f t="shared" si="3"/>
        <v>0.010627642811736449</v>
      </c>
      <c r="O16" s="32">
        <f t="shared" si="4"/>
        <v>0.06308072009291521</v>
      </c>
      <c r="P16" s="32">
        <f t="shared" si="5"/>
        <v>0.020599647434171864</v>
      </c>
      <c r="Q16" s="21">
        <v>14</v>
      </c>
    </row>
    <row r="17" spans="1:17" ht="15">
      <c r="A17" s="28" t="s">
        <v>90</v>
      </c>
      <c r="B17" s="29">
        <v>10924</v>
      </c>
      <c r="C17" s="29">
        <v>11277</v>
      </c>
      <c r="D17" s="29">
        <v>11055</v>
      </c>
      <c r="E17" s="29">
        <v>12455</v>
      </c>
      <c r="F17" s="29">
        <v>12927</v>
      </c>
      <c r="G17" s="29">
        <v>13372</v>
      </c>
      <c r="H17" s="30">
        <v>13870</v>
      </c>
      <c r="I17" s="30">
        <v>14394</v>
      </c>
      <c r="J17" s="31"/>
      <c r="K17" s="32">
        <f t="shared" si="0"/>
        <v>0.3176492127425851</v>
      </c>
      <c r="L17" s="32">
        <f t="shared" si="1"/>
        <v>0.04019379343879592</v>
      </c>
      <c r="M17" s="32">
        <f t="shared" si="2"/>
        <v>0.3020352781546811</v>
      </c>
      <c r="N17" s="32">
        <f t="shared" si="3"/>
        <v>0.054203734316427</v>
      </c>
      <c r="O17" s="32">
        <f t="shared" si="4"/>
        <v>0.11348340682292875</v>
      </c>
      <c r="P17" s="32">
        <f t="shared" si="5"/>
        <v>0.036480772102335024</v>
      </c>
      <c r="Q17" s="21">
        <v>15</v>
      </c>
    </row>
    <row r="18" spans="1:17" ht="15">
      <c r="A18" s="28" t="s">
        <v>93</v>
      </c>
      <c r="B18" s="29">
        <v>10747</v>
      </c>
      <c r="C18" s="29">
        <v>11085</v>
      </c>
      <c r="D18" s="29">
        <v>11423</v>
      </c>
      <c r="E18" s="29">
        <v>11777</v>
      </c>
      <c r="F18" s="29">
        <v>12112</v>
      </c>
      <c r="G18" s="29">
        <v>12519</v>
      </c>
      <c r="H18" s="30">
        <v>12930</v>
      </c>
      <c r="I18" s="30">
        <v>13293</v>
      </c>
      <c r="J18" s="31"/>
      <c r="K18" s="32">
        <f t="shared" si="0"/>
        <v>0.23690332185726248</v>
      </c>
      <c r="L18" s="32">
        <f t="shared" si="1"/>
        <v>0.030838955618467834</v>
      </c>
      <c r="M18" s="32">
        <f t="shared" si="2"/>
        <v>0.16370480609297033</v>
      </c>
      <c r="N18" s="32">
        <f t="shared" si="3"/>
        <v>0.030786128649335165</v>
      </c>
      <c r="O18" s="32">
        <f t="shared" si="4"/>
        <v>0.09750660501981506</v>
      </c>
      <c r="P18" s="32">
        <f t="shared" si="5"/>
        <v>0.03149956113221042</v>
      </c>
      <c r="Q18" s="21">
        <v>16</v>
      </c>
    </row>
    <row r="19" spans="1:17" ht="15">
      <c r="A19" s="28" t="s">
        <v>104</v>
      </c>
      <c r="B19" s="29">
        <v>9359</v>
      </c>
      <c r="C19" s="29">
        <v>9652</v>
      </c>
      <c r="D19" s="29">
        <v>9770</v>
      </c>
      <c r="E19" s="29">
        <v>9842</v>
      </c>
      <c r="F19" s="29">
        <v>10947</v>
      </c>
      <c r="G19" s="29">
        <v>11145</v>
      </c>
      <c r="H19" s="30">
        <v>11530</v>
      </c>
      <c r="I19" s="30">
        <v>11939</v>
      </c>
      <c r="J19" s="31"/>
      <c r="K19" s="32">
        <f t="shared" si="0"/>
        <v>0.2756704776151298</v>
      </c>
      <c r="L19" s="32">
        <f t="shared" si="1"/>
        <v>0.035393658458962474</v>
      </c>
      <c r="M19" s="32">
        <f t="shared" si="2"/>
        <v>0.22200614124872056</v>
      </c>
      <c r="N19" s="32">
        <f t="shared" si="3"/>
        <v>0.0409135877083584</v>
      </c>
      <c r="O19" s="32">
        <f t="shared" si="4"/>
        <v>0.09061843427423039</v>
      </c>
      <c r="P19" s="32">
        <f t="shared" si="5"/>
        <v>0.029337064933361745</v>
      </c>
      <c r="Q19" s="21">
        <v>17</v>
      </c>
    </row>
    <row r="20" spans="1:17" ht="15">
      <c r="A20" s="28" t="s">
        <v>89</v>
      </c>
      <c r="B20" s="29">
        <v>10996</v>
      </c>
      <c r="C20" s="29">
        <v>11447</v>
      </c>
      <c r="D20" s="29">
        <v>11150</v>
      </c>
      <c r="E20" s="29">
        <v>11398</v>
      </c>
      <c r="F20" s="29">
        <v>11632</v>
      </c>
      <c r="G20" s="29">
        <v>11929</v>
      </c>
      <c r="H20" s="30">
        <v>11510</v>
      </c>
      <c r="I20" s="30">
        <v>11816</v>
      </c>
      <c r="J20" s="31"/>
      <c r="K20" s="32">
        <f t="shared" si="0"/>
        <v>0.07457257184430702</v>
      </c>
      <c r="L20" s="32">
        <f t="shared" si="1"/>
        <v>0.010327676792064366</v>
      </c>
      <c r="M20" s="32">
        <f t="shared" si="2"/>
        <v>0.059730941704035874</v>
      </c>
      <c r="N20" s="32">
        <f t="shared" si="3"/>
        <v>0.011670585487742802</v>
      </c>
      <c r="O20" s="32">
        <f t="shared" si="4"/>
        <v>0.01581843191196699</v>
      </c>
      <c r="P20" s="32">
        <f t="shared" si="5"/>
        <v>0.00524524988737296</v>
      </c>
      <c r="Q20" s="21">
        <v>18</v>
      </c>
    </row>
    <row r="21" spans="1:17" ht="15">
      <c r="A21" s="28" t="s">
        <v>84</v>
      </c>
      <c r="B21" s="29">
        <v>12428</v>
      </c>
      <c r="C21" s="29">
        <v>11078</v>
      </c>
      <c r="D21" s="29">
        <v>11659</v>
      </c>
      <c r="E21" s="29">
        <v>11906</v>
      </c>
      <c r="F21" s="29">
        <v>11425</v>
      </c>
      <c r="G21" s="29">
        <v>11537</v>
      </c>
      <c r="H21" s="30">
        <v>12014</v>
      </c>
      <c r="I21" s="30">
        <v>11800</v>
      </c>
      <c r="J21" s="31"/>
      <c r="K21" s="32">
        <f t="shared" si="0"/>
        <v>-0.05053105889925973</v>
      </c>
      <c r="L21" s="32">
        <f t="shared" si="1"/>
        <v>-0.007380126425779343</v>
      </c>
      <c r="M21" s="32">
        <f t="shared" si="2"/>
        <v>0.012093661549017925</v>
      </c>
      <c r="N21" s="32">
        <f t="shared" si="3"/>
        <v>0.0024071159669996067</v>
      </c>
      <c r="O21" s="32">
        <f t="shared" si="4"/>
        <v>0.03282275711159737</v>
      </c>
      <c r="P21" s="32">
        <f t="shared" si="5"/>
        <v>0.010823351466620723</v>
      </c>
      <c r="Q21" s="21">
        <v>19</v>
      </c>
    </row>
    <row r="22" spans="1:17" ht="15">
      <c r="A22" s="28" t="s">
        <v>107</v>
      </c>
      <c r="B22" s="29">
        <v>9264</v>
      </c>
      <c r="C22" s="29">
        <v>8748</v>
      </c>
      <c r="D22" s="29">
        <v>9719</v>
      </c>
      <c r="E22" s="29">
        <v>9942</v>
      </c>
      <c r="F22" s="29">
        <v>9765</v>
      </c>
      <c r="G22" s="29">
        <v>9553</v>
      </c>
      <c r="H22" s="30">
        <v>11465</v>
      </c>
      <c r="I22" s="30">
        <v>11796</v>
      </c>
      <c r="J22" s="31"/>
      <c r="K22" s="32">
        <f t="shared" si="0"/>
        <v>0.27331606217616583</v>
      </c>
      <c r="L22" s="32">
        <f t="shared" si="1"/>
        <v>0.035120448938069204</v>
      </c>
      <c r="M22" s="32">
        <f t="shared" si="2"/>
        <v>0.21370511369482456</v>
      </c>
      <c r="N22" s="32">
        <f t="shared" si="3"/>
        <v>0.039495554453045756</v>
      </c>
      <c r="O22" s="32">
        <f t="shared" si="4"/>
        <v>0.20798771121351767</v>
      </c>
      <c r="P22" s="32">
        <f t="shared" si="5"/>
        <v>0.06501119290359592</v>
      </c>
      <c r="Q22" s="21">
        <v>20</v>
      </c>
    </row>
    <row r="23" spans="1:17" ht="15">
      <c r="A23" s="28" t="s">
        <v>88</v>
      </c>
      <c r="B23" s="29">
        <v>11073</v>
      </c>
      <c r="C23" s="29">
        <v>11429</v>
      </c>
      <c r="D23" s="29">
        <v>11838</v>
      </c>
      <c r="E23" s="29">
        <v>11135</v>
      </c>
      <c r="F23" s="29">
        <v>11184</v>
      </c>
      <c r="G23" s="29">
        <v>11337</v>
      </c>
      <c r="H23" s="30">
        <v>11424</v>
      </c>
      <c r="I23" s="30">
        <v>11458</v>
      </c>
      <c r="J23" s="31"/>
      <c r="K23" s="32">
        <f t="shared" si="0"/>
        <v>0.034769258556849994</v>
      </c>
      <c r="L23" s="32">
        <f t="shared" si="1"/>
        <v>0.004894577109248122</v>
      </c>
      <c r="M23" s="32">
        <f t="shared" si="2"/>
        <v>-0.03210001689474573</v>
      </c>
      <c r="N23" s="32">
        <f t="shared" si="3"/>
        <v>-0.006504060491936081</v>
      </c>
      <c r="O23" s="32">
        <f t="shared" si="4"/>
        <v>0.02449928469241774</v>
      </c>
      <c r="P23" s="32">
        <f t="shared" si="5"/>
        <v>0.00810063082268897</v>
      </c>
      <c r="Q23" s="21">
        <v>21</v>
      </c>
    </row>
    <row r="24" spans="1:17" ht="15">
      <c r="A24" s="28" t="s">
        <v>108</v>
      </c>
      <c r="B24" s="29">
        <v>9224</v>
      </c>
      <c r="C24" s="29">
        <v>9009</v>
      </c>
      <c r="D24" s="29">
        <v>9558</v>
      </c>
      <c r="E24" s="29">
        <v>9496</v>
      </c>
      <c r="F24" s="29">
        <v>9051</v>
      </c>
      <c r="G24" s="29">
        <v>10329</v>
      </c>
      <c r="H24" s="30">
        <v>11145</v>
      </c>
      <c r="I24" s="30">
        <v>11329</v>
      </c>
      <c r="J24" s="31"/>
      <c r="K24" s="32">
        <f t="shared" si="0"/>
        <v>0.22820901994796183</v>
      </c>
      <c r="L24" s="32">
        <f t="shared" si="1"/>
        <v>0.029800701222727488</v>
      </c>
      <c r="M24" s="32">
        <f t="shared" si="2"/>
        <v>0.1852898095835949</v>
      </c>
      <c r="N24" s="32">
        <f t="shared" si="3"/>
        <v>0.03458198090096487</v>
      </c>
      <c r="O24" s="32">
        <f t="shared" si="4"/>
        <v>0.25168489669649763</v>
      </c>
      <c r="P24" s="32">
        <f t="shared" si="5"/>
        <v>0.0777011277002555</v>
      </c>
      <c r="Q24" s="21">
        <v>22</v>
      </c>
    </row>
    <row r="25" spans="1:17" ht="15">
      <c r="A25" s="28" t="s">
        <v>94</v>
      </c>
      <c r="B25" s="29">
        <v>10626</v>
      </c>
      <c r="C25" s="29">
        <v>10701</v>
      </c>
      <c r="D25" s="29">
        <v>10327</v>
      </c>
      <c r="E25" s="29">
        <v>9998</v>
      </c>
      <c r="F25" s="29">
        <v>10310</v>
      </c>
      <c r="G25" s="29">
        <v>10832</v>
      </c>
      <c r="H25" s="30">
        <v>11084</v>
      </c>
      <c r="I25" s="30">
        <v>11262</v>
      </c>
      <c r="J25" s="31"/>
      <c r="K25" s="32">
        <f t="shared" si="0"/>
        <v>0.059853190287972896</v>
      </c>
      <c r="L25" s="32">
        <f t="shared" si="1"/>
        <v>0.008338919385946664</v>
      </c>
      <c r="M25" s="32">
        <f t="shared" si="2"/>
        <v>0.09053936283528614</v>
      </c>
      <c r="N25" s="32">
        <f t="shared" si="3"/>
        <v>0.01748559443264086</v>
      </c>
      <c r="O25" s="32">
        <f t="shared" si="4"/>
        <v>0.09233753637245393</v>
      </c>
      <c r="P25" s="32">
        <f t="shared" si="5"/>
        <v>0.02987761651840981</v>
      </c>
      <c r="Q25" s="21">
        <v>23</v>
      </c>
    </row>
    <row r="26" spans="1:17" ht="15">
      <c r="A26" s="28" t="s">
        <v>99</v>
      </c>
      <c r="B26" s="29">
        <v>10129</v>
      </c>
      <c r="C26" s="29">
        <v>9795</v>
      </c>
      <c r="D26" s="29">
        <v>9899</v>
      </c>
      <c r="E26" s="29">
        <v>9811</v>
      </c>
      <c r="F26" s="29">
        <v>9780</v>
      </c>
      <c r="G26" s="29">
        <v>10471</v>
      </c>
      <c r="H26" s="30">
        <v>11127</v>
      </c>
      <c r="I26" s="30">
        <v>11232</v>
      </c>
      <c r="J26" s="31"/>
      <c r="K26" s="32">
        <f t="shared" si="0"/>
        <v>0.10889525125876197</v>
      </c>
      <c r="L26" s="32">
        <f t="shared" si="1"/>
        <v>0.014875882242164407</v>
      </c>
      <c r="M26" s="32">
        <f t="shared" si="2"/>
        <v>0.13466006667340136</v>
      </c>
      <c r="N26" s="32">
        <f t="shared" si="3"/>
        <v>0.02558852758450758</v>
      </c>
      <c r="O26" s="32">
        <f t="shared" si="4"/>
        <v>0.14846625766871166</v>
      </c>
      <c r="P26" s="32">
        <f t="shared" si="5"/>
        <v>0.047223581951505667</v>
      </c>
      <c r="Q26" s="21">
        <v>24</v>
      </c>
    </row>
    <row r="27" spans="1:17" ht="15">
      <c r="A27" s="28" t="s">
        <v>92</v>
      </c>
      <c r="B27" s="29">
        <v>10782</v>
      </c>
      <c r="C27" s="29">
        <v>10455</v>
      </c>
      <c r="D27" s="29">
        <v>10206</v>
      </c>
      <c r="E27" s="29">
        <v>10535</v>
      </c>
      <c r="F27" s="29">
        <v>10841</v>
      </c>
      <c r="G27" s="29">
        <v>10866</v>
      </c>
      <c r="H27" s="30">
        <v>10979</v>
      </c>
      <c r="I27" s="30">
        <v>11042</v>
      </c>
      <c r="J27" s="31"/>
      <c r="K27" s="32">
        <f t="shared" si="0"/>
        <v>0.024114264514932295</v>
      </c>
      <c r="L27" s="32">
        <f t="shared" si="1"/>
        <v>0.0034098155012196596</v>
      </c>
      <c r="M27" s="32">
        <f t="shared" si="2"/>
        <v>0.08191260043111895</v>
      </c>
      <c r="N27" s="32">
        <f t="shared" si="3"/>
        <v>0.01587070301304605</v>
      </c>
      <c r="O27" s="32">
        <f t="shared" si="4"/>
        <v>0.018540725025366665</v>
      </c>
      <c r="P27" s="32">
        <f t="shared" si="5"/>
        <v>0.006142434918053219</v>
      </c>
      <c r="Q27" s="21">
        <v>25</v>
      </c>
    </row>
    <row r="28" spans="1:17" ht="15">
      <c r="A28" s="28" t="s">
        <v>106</v>
      </c>
      <c r="B28" s="29">
        <v>9331</v>
      </c>
      <c r="C28" s="29">
        <v>9613</v>
      </c>
      <c r="D28" s="29">
        <v>9973</v>
      </c>
      <c r="E28" s="29">
        <v>10118</v>
      </c>
      <c r="F28" s="29">
        <v>10341</v>
      </c>
      <c r="G28" s="29">
        <v>10635</v>
      </c>
      <c r="H28" s="30">
        <v>10788</v>
      </c>
      <c r="I28" s="30">
        <v>11028</v>
      </c>
      <c r="J28" s="31"/>
      <c r="K28" s="32">
        <f t="shared" si="0"/>
        <v>0.18186689529525238</v>
      </c>
      <c r="L28" s="32">
        <f t="shared" si="1"/>
        <v>0.02415794466346055</v>
      </c>
      <c r="M28" s="32">
        <f t="shared" si="2"/>
        <v>0.10578562117717838</v>
      </c>
      <c r="N28" s="32">
        <f t="shared" si="3"/>
        <v>0.020314803282208693</v>
      </c>
      <c r="O28" s="32">
        <f t="shared" si="4"/>
        <v>0.06643458079489412</v>
      </c>
      <c r="P28" s="32">
        <f t="shared" si="5"/>
        <v>0.021671800485949078</v>
      </c>
      <c r="Q28" s="21">
        <v>26</v>
      </c>
    </row>
    <row r="29" spans="1:17" ht="15">
      <c r="A29" s="28" t="s">
        <v>114</v>
      </c>
      <c r="B29" s="29">
        <v>8769</v>
      </c>
      <c r="C29" s="29">
        <v>9076</v>
      </c>
      <c r="D29" s="29">
        <v>9422</v>
      </c>
      <c r="E29" s="29">
        <v>9760</v>
      </c>
      <c r="F29" s="29">
        <v>10093</v>
      </c>
      <c r="G29" s="29">
        <v>10419</v>
      </c>
      <c r="H29" s="30">
        <v>10566</v>
      </c>
      <c r="I29" s="30">
        <v>10802</v>
      </c>
      <c r="J29" s="31"/>
      <c r="K29" s="32">
        <f t="shared" si="0"/>
        <v>0.23183943437107993</v>
      </c>
      <c r="L29" s="32">
        <f t="shared" si="1"/>
        <v>0.030235000951985613</v>
      </c>
      <c r="M29" s="32">
        <f t="shared" si="2"/>
        <v>0.14646571853109744</v>
      </c>
      <c r="N29" s="32">
        <f t="shared" si="3"/>
        <v>0.02771386246098495</v>
      </c>
      <c r="O29" s="32">
        <f t="shared" si="4"/>
        <v>0.0702467056375706</v>
      </c>
      <c r="P29" s="32">
        <f t="shared" si="5"/>
        <v>0.022887724070563165</v>
      </c>
      <c r="Q29" s="21">
        <v>27</v>
      </c>
    </row>
    <row r="30" spans="1:17" ht="15">
      <c r="A30" s="28" t="s">
        <v>109</v>
      </c>
      <c r="B30" s="29">
        <v>9203</v>
      </c>
      <c r="C30" s="29">
        <v>9407</v>
      </c>
      <c r="D30" s="29">
        <v>9425</v>
      </c>
      <c r="E30" s="29">
        <v>9645</v>
      </c>
      <c r="F30" s="29">
        <v>9888</v>
      </c>
      <c r="G30" s="29">
        <v>10240</v>
      </c>
      <c r="H30" s="30">
        <v>10622</v>
      </c>
      <c r="I30" s="30">
        <v>10675</v>
      </c>
      <c r="J30" s="31"/>
      <c r="K30" s="32">
        <f t="shared" si="0"/>
        <v>0.15994784309464305</v>
      </c>
      <c r="L30" s="32">
        <f t="shared" si="1"/>
        <v>0.021422674549303355</v>
      </c>
      <c r="M30" s="32">
        <f t="shared" si="2"/>
        <v>0.13262599469496023</v>
      </c>
      <c r="N30" s="32">
        <f t="shared" si="3"/>
        <v>0.025220555105542664</v>
      </c>
      <c r="O30" s="32">
        <f t="shared" si="4"/>
        <v>0.07959142394822007</v>
      </c>
      <c r="P30" s="32">
        <f t="shared" si="5"/>
        <v>0.025856171090745006</v>
      </c>
      <c r="Q30" s="21">
        <v>28</v>
      </c>
    </row>
    <row r="31" spans="1:17" ht="15">
      <c r="A31" s="28" t="s">
        <v>97</v>
      </c>
      <c r="B31" s="29">
        <v>10266</v>
      </c>
      <c r="C31" s="29">
        <v>10048</v>
      </c>
      <c r="D31" s="29">
        <v>9811</v>
      </c>
      <c r="E31" s="29">
        <v>10702</v>
      </c>
      <c r="F31" s="29">
        <v>9772</v>
      </c>
      <c r="G31" s="29">
        <v>10089</v>
      </c>
      <c r="H31" s="30">
        <v>10356</v>
      </c>
      <c r="I31" s="30">
        <v>10438</v>
      </c>
      <c r="J31" s="31"/>
      <c r="K31" s="32">
        <f t="shared" si="0"/>
        <v>0.01675433469705825</v>
      </c>
      <c r="L31" s="32">
        <f t="shared" si="1"/>
        <v>0.0023764663421983467</v>
      </c>
      <c r="M31" s="32">
        <f t="shared" si="2"/>
        <v>0.06390785852614413</v>
      </c>
      <c r="N31" s="32">
        <f t="shared" si="3"/>
        <v>0.012466828622944126</v>
      </c>
      <c r="O31" s="32">
        <f t="shared" si="4"/>
        <v>0.06815390912812117</v>
      </c>
      <c r="P31" s="32">
        <f t="shared" si="5"/>
        <v>0.022220559296111775</v>
      </c>
      <c r="Q31" s="21">
        <v>29</v>
      </c>
    </row>
    <row r="32" spans="1:17" ht="15">
      <c r="A32" s="28" t="s">
        <v>110</v>
      </c>
      <c r="B32" s="29">
        <v>9152</v>
      </c>
      <c r="C32" s="29">
        <v>9776</v>
      </c>
      <c r="D32" s="29">
        <v>8912</v>
      </c>
      <c r="E32" s="29">
        <v>9402</v>
      </c>
      <c r="F32" s="29">
        <v>9739</v>
      </c>
      <c r="G32" s="29">
        <v>9891</v>
      </c>
      <c r="H32" s="30">
        <v>10012</v>
      </c>
      <c r="I32" s="30">
        <v>10158</v>
      </c>
      <c r="J32" s="31"/>
      <c r="K32" s="32">
        <f t="shared" si="0"/>
        <v>0.10992132867132867</v>
      </c>
      <c r="L32" s="32">
        <f t="shared" si="1"/>
        <v>0.015009983340473543</v>
      </c>
      <c r="M32" s="32">
        <f t="shared" si="2"/>
        <v>0.13981149012567326</v>
      </c>
      <c r="N32" s="32">
        <f t="shared" si="3"/>
        <v>0.026518087460919437</v>
      </c>
      <c r="O32" s="32">
        <f t="shared" si="4"/>
        <v>0.043022897628093235</v>
      </c>
      <c r="P32" s="32">
        <f t="shared" si="5"/>
        <v>0.014140081570908514</v>
      </c>
      <c r="Q32" s="21">
        <v>30</v>
      </c>
    </row>
    <row r="33" spans="1:17" ht="15">
      <c r="A33" s="28" t="s">
        <v>102</v>
      </c>
      <c r="B33" s="29">
        <v>9683</v>
      </c>
      <c r="C33" s="29">
        <v>9486</v>
      </c>
      <c r="D33" s="29">
        <v>9647</v>
      </c>
      <c r="E33" s="29">
        <v>9672</v>
      </c>
      <c r="F33" s="29">
        <v>9776</v>
      </c>
      <c r="G33" s="29">
        <v>9929</v>
      </c>
      <c r="H33" s="30">
        <v>9963</v>
      </c>
      <c r="I33" s="30">
        <v>10073</v>
      </c>
      <c r="J33" s="31"/>
      <c r="K33" s="32">
        <f t="shared" si="0"/>
        <v>0.040276773727150675</v>
      </c>
      <c r="L33" s="32">
        <f t="shared" si="1"/>
        <v>0.00565691257618095</v>
      </c>
      <c r="M33" s="32">
        <f t="shared" si="2"/>
        <v>0.04415880584637711</v>
      </c>
      <c r="N33" s="32">
        <f t="shared" si="3"/>
        <v>0.008679770800780195</v>
      </c>
      <c r="O33" s="32">
        <f t="shared" si="4"/>
        <v>0.03038052373158756</v>
      </c>
      <c r="P33" s="32">
        <f t="shared" si="5"/>
        <v>0.010025984931432586</v>
      </c>
      <c r="Q33" s="21">
        <v>31</v>
      </c>
    </row>
    <row r="34" spans="1:17" ht="15">
      <c r="A34" s="28" t="s">
        <v>105</v>
      </c>
      <c r="B34" s="29">
        <v>9338</v>
      </c>
      <c r="C34" s="29">
        <v>9631</v>
      </c>
      <c r="D34" s="29">
        <v>9953</v>
      </c>
      <c r="E34" s="29">
        <v>10672</v>
      </c>
      <c r="F34" s="29">
        <v>10686</v>
      </c>
      <c r="G34" s="29">
        <v>9702</v>
      </c>
      <c r="H34" s="30">
        <v>9842</v>
      </c>
      <c r="I34" s="30">
        <v>10013</v>
      </c>
      <c r="J34" s="31"/>
      <c r="K34" s="32">
        <f t="shared" si="0"/>
        <v>0.07228528592846434</v>
      </c>
      <c r="L34" s="32">
        <f t="shared" si="1"/>
        <v>0.010020176568213524</v>
      </c>
      <c r="M34" s="32">
        <f t="shared" si="2"/>
        <v>0.006028333165879634</v>
      </c>
      <c r="N34" s="32">
        <f t="shared" si="3"/>
        <v>0.0012027698405174814</v>
      </c>
      <c r="O34" s="32">
        <f t="shared" si="4"/>
        <v>-0.06297959947594985</v>
      </c>
      <c r="P34" s="32">
        <f t="shared" si="5"/>
        <v>-0.02145001315054973</v>
      </c>
      <c r="Q34" s="21">
        <v>32</v>
      </c>
    </row>
    <row r="35" spans="1:17" ht="15">
      <c r="A35" s="28" t="s">
        <v>100</v>
      </c>
      <c r="B35" s="29">
        <v>9864</v>
      </c>
      <c r="C35" s="29">
        <v>9545</v>
      </c>
      <c r="D35" s="29">
        <v>9505</v>
      </c>
      <c r="E35" s="29">
        <v>9518</v>
      </c>
      <c r="F35" s="29">
        <v>9689</v>
      </c>
      <c r="G35" s="29">
        <v>9783</v>
      </c>
      <c r="H35" s="30">
        <v>9822</v>
      </c>
      <c r="I35" s="30">
        <v>9828</v>
      </c>
      <c r="J35" s="31"/>
      <c r="K35" s="32">
        <f aca="true" t="shared" si="6" ref="K35:K53">(I35-B35)/B35</f>
        <v>-0.0036496350364963502</v>
      </c>
      <c r="L35" s="32">
        <f aca="true" t="shared" si="7" ref="L35:L53">(I35/B35)^(1/7)-1</f>
        <v>-0.0005221937812167621</v>
      </c>
      <c r="M35" s="32">
        <f aca="true" t="shared" si="8" ref="M35:M53">(I35-D35)/D35</f>
        <v>0.03398211467648606</v>
      </c>
      <c r="N35" s="32">
        <f aca="true" t="shared" si="9" ref="N35:N53">(I35/D35)^(1/5)-1</f>
        <v>0.006705880142276577</v>
      </c>
      <c r="O35" s="32">
        <f aca="true" t="shared" si="10" ref="O35:O53">(I35-F35)/F35</f>
        <v>0.014346165754979875</v>
      </c>
      <c r="P35" s="32">
        <f aca="true" t="shared" si="11" ref="P35:P53">(I35/F35)^(1/3)-1</f>
        <v>0.0047593677346911</v>
      </c>
      <c r="Q35" s="21">
        <v>33</v>
      </c>
    </row>
    <row r="36" spans="1:17" ht="15">
      <c r="A36" s="28" t="s">
        <v>95</v>
      </c>
      <c r="B36" s="29">
        <v>10345</v>
      </c>
      <c r="C36" s="29">
        <v>11171</v>
      </c>
      <c r="D36" s="29">
        <v>9795</v>
      </c>
      <c r="E36" s="29">
        <v>9440</v>
      </c>
      <c r="F36" s="29">
        <v>9384</v>
      </c>
      <c r="G36" s="29">
        <v>9523</v>
      </c>
      <c r="H36" s="30">
        <v>9649</v>
      </c>
      <c r="I36" s="30">
        <v>9715</v>
      </c>
      <c r="J36" s="31"/>
      <c r="K36" s="32">
        <f t="shared" si="6"/>
        <v>-0.06089898501691639</v>
      </c>
      <c r="L36" s="32">
        <f t="shared" si="7"/>
        <v>-0.008935868305095185</v>
      </c>
      <c r="M36" s="32">
        <f t="shared" si="8"/>
        <v>-0.00816743236345074</v>
      </c>
      <c r="N36" s="32">
        <f t="shared" si="9"/>
        <v>-0.0016388493308278074</v>
      </c>
      <c r="O36" s="32">
        <f t="shared" si="10"/>
        <v>0.035272804774083545</v>
      </c>
      <c r="P36" s="32">
        <f t="shared" si="11"/>
        <v>0.011622007272726886</v>
      </c>
      <c r="Q36" s="21">
        <v>34</v>
      </c>
    </row>
    <row r="37" spans="1:17" ht="15">
      <c r="A37" s="28" t="s">
        <v>103</v>
      </c>
      <c r="B37" s="29">
        <v>9450</v>
      </c>
      <c r="C37" s="29">
        <v>9104</v>
      </c>
      <c r="D37" s="29">
        <v>8731</v>
      </c>
      <c r="E37" s="29">
        <v>8406</v>
      </c>
      <c r="F37" s="29">
        <v>9414</v>
      </c>
      <c r="G37" s="29">
        <v>9445</v>
      </c>
      <c r="H37" s="30">
        <v>9678</v>
      </c>
      <c r="I37" s="30">
        <v>9708</v>
      </c>
      <c r="J37" s="31"/>
      <c r="K37" s="32">
        <f t="shared" si="6"/>
        <v>0.027301587301587302</v>
      </c>
      <c r="L37" s="32">
        <f t="shared" si="7"/>
        <v>0.0038553480016809694</v>
      </c>
      <c r="M37" s="32">
        <f t="shared" si="8"/>
        <v>0.11190012598785935</v>
      </c>
      <c r="N37" s="32">
        <f t="shared" si="9"/>
        <v>0.021440693566105118</v>
      </c>
      <c r="O37" s="32">
        <f t="shared" si="10"/>
        <v>0.03123008285532186</v>
      </c>
      <c r="P37" s="32">
        <f t="shared" si="11"/>
        <v>0.010303500874306426</v>
      </c>
      <c r="Q37" s="21">
        <v>35</v>
      </c>
    </row>
    <row r="38" spans="1:17" ht="15">
      <c r="A38" s="28" t="s">
        <v>120</v>
      </c>
      <c r="B38" s="29">
        <v>7615</v>
      </c>
      <c r="C38" s="29">
        <v>7813</v>
      </c>
      <c r="D38" s="29">
        <v>8089</v>
      </c>
      <c r="E38" s="29">
        <v>8247</v>
      </c>
      <c r="F38" s="29">
        <v>8501</v>
      </c>
      <c r="G38" s="29">
        <v>8693</v>
      </c>
      <c r="H38" s="30">
        <v>8956</v>
      </c>
      <c r="I38" s="30">
        <v>9321</v>
      </c>
      <c r="J38" s="31"/>
      <c r="K38" s="32">
        <f t="shared" si="6"/>
        <v>0.22403151674326985</v>
      </c>
      <c r="L38" s="32">
        <f t="shared" si="7"/>
        <v>0.02929959061501286</v>
      </c>
      <c r="M38" s="32">
        <f t="shared" si="8"/>
        <v>0.15230560019779948</v>
      </c>
      <c r="N38" s="32">
        <f t="shared" si="9"/>
        <v>0.02875873206654278</v>
      </c>
      <c r="O38" s="32">
        <f t="shared" si="10"/>
        <v>0.09645924008940125</v>
      </c>
      <c r="P38" s="32">
        <f t="shared" si="11"/>
        <v>0.031171332184414036</v>
      </c>
      <c r="Q38" s="21">
        <v>36</v>
      </c>
    </row>
    <row r="39" spans="1:17" ht="15">
      <c r="A39" s="28" t="s">
        <v>111</v>
      </c>
      <c r="B39" s="29">
        <v>8975</v>
      </c>
      <c r="C39" s="29">
        <v>8912</v>
      </c>
      <c r="D39" s="29">
        <v>8824</v>
      </c>
      <c r="E39" s="29">
        <v>8606</v>
      </c>
      <c r="F39" s="29">
        <v>8811</v>
      </c>
      <c r="G39" s="29">
        <v>8821</v>
      </c>
      <c r="H39" s="30">
        <v>9185</v>
      </c>
      <c r="I39" s="30">
        <v>9206</v>
      </c>
      <c r="J39" s="31"/>
      <c r="K39" s="32">
        <f t="shared" si="6"/>
        <v>0.02573816155988858</v>
      </c>
      <c r="L39" s="32">
        <f t="shared" si="7"/>
        <v>0.0036369564510827512</v>
      </c>
      <c r="M39" s="32">
        <f t="shared" si="8"/>
        <v>0.04329102447869447</v>
      </c>
      <c r="N39" s="32">
        <f t="shared" si="9"/>
        <v>0.008512055960051779</v>
      </c>
      <c r="O39" s="32">
        <f t="shared" si="10"/>
        <v>0.04483032572920213</v>
      </c>
      <c r="P39" s="32">
        <f t="shared" si="11"/>
        <v>0.014725536126818817</v>
      </c>
      <c r="Q39" s="21">
        <v>37</v>
      </c>
    </row>
    <row r="40" spans="1:17" ht="15">
      <c r="A40" s="28" t="s">
        <v>113</v>
      </c>
      <c r="B40" s="29">
        <v>8791</v>
      </c>
      <c r="C40" s="29">
        <v>8801</v>
      </c>
      <c r="D40" s="29">
        <v>8980</v>
      </c>
      <c r="E40" s="29">
        <v>8468</v>
      </c>
      <c r="F40" s="29">
        <v>8578</v>
      </c>
      <c r="G40" s="29">
        <v>8982</v>
      </c>
      <c r="H40" s="30">
        <v>9223</v>
      </c>
      <c r="I40" s="30">
        <v>9206</v>
      </c>
      <c r="J40" s="31"/>
      <c r="K40" s="32">
        <f t="shared" si="6"/>
        <v>0.047207371175065405</v>
      </c>
      <c r="L40" s="32">
        <f t="shared" si="7"/>
        <v>0.006611326759067282</v>
      </c>
      <c r="M40" s="32">
        <f t="shared" si="8"/>
        <v>0.02516703786191537</v>
      </c>
      <c r="N40" s="32">
        <f t="shared" si="9"/>
        <v>0.004983489096303195</v>
      </c>
      <c r="O40" s="32">
        <f t="shared" si="10"/>
        <v>0.07321053858708323</v>
      </c>
      <c r="P40" s="32">
        <f t="shared" si="11"/>
        <v>0.02383108105235121</v>
      </c>
      <c r="Q40" s="21">
        <v>38</v>
      </c>
    </row>
    <row r="41" spans="1:17" ht="15">
      <c r="A41" s="28" t="s">
        <v>118</v>
      </c>
      <c r="B41" s="29">
        <v>7730</v>
      </c>
      <c r="C41" s="29">
        <v>7875</v>
      </c>
      <c r="D41" s="29">
        <v>8101</v>
      </c>
      <c r="E41" s="29">
        <v>8323</v>
      </c>
      <c r="F41" s="29">
        <v>8528</v>
      </c>
      <c r="G41" s="29">
        <v>8722</v>
      </c>
      <c r="H41" s="30">
        <v>8928</v>
      </c>
      <c r="I41" s="30">
        <v>9117</v>
      </c>
      <c r="J41" s="31"/>
      <c r="K41" s="32">
        <f t="shared" si="6"/>
        <v>0.1794307891332471</v>
      </c>
      <c r="L41" s="32">
        <f t="shared" si="7"/>
        <v>0.023856102078825492</v>
      </c>
      <c r="M41" s="32">
        <f t="shared" si="8"/>
        <v>0.12541661523268732</v>
      </c>
      <c r="N41" s="32">
        <f t="shared" si="9"/>
        <v>0.023912074670223715</v>
      </c>
      <c r="O41" s="32">
        <f t="shared" si="10"/>
        <v>0.06906660412757974</v>
      </c>
      <c r="P41" s="32">
        <f t="shared" si="11"/>
        <v>0.022511625337170438</v>
      </c>
      <c r="Q41" s="21">
        <v>39</v>
      </c>
    </row>
    <row r="42" spans="1:17" ht="15">
      <c r="A42" s="28" t="s">
        <v>98</v>
      </c>
      <c r="B42" s="29">
        <v>10167</v>
      </c>
      <c r="C42" s="29">
        <v>9525</v>
      </c>
      <c r="D42" s="29">
        <v>9363</v>
      </c>
      <c r="E42" s="29">
        <v>9373</v>
      </c>
      <c r="F42" s="29">
        <v>9426</v>
      </c>
      <c r="G42" s="29">
        <v>9392</v>
      </c>
      <c r="H42" s="30">
        <v>9172</v>
      </c>
      <c r="I42" s="30">
        <v>9085</v>
      </c>
      <c r="J42" s="31"/>
      <c r="K42" s="32">
        <f t="shared" si="6"/>
        <v>-0.10642274023802498</v>
      </c>
      <c r="L42" s="32">
        <f t="shared" si="7"/>
        <v>-0.015946132388564682</v>
      </c>
      <c r="M42" s="32">
        <f t="shared" si="8"/>
        <v>-0.029691338246288584</v>
      </c>
      <c r="N42" s="32">
        <f t="shared" si="9"/>
        <v>-0.00601007681890553</v>
      </c>
      <c r="O42" s="32">
        <f t="shared" si="10"/>
        <v>-0.03617653299384681</v>
      </c>
      <c r="P42" s="32">
        <f t="shared" si="11"/>
        <v>-0.012207255043837906</v>
      </c>
      <c r="Q42" s="21">
        <v>40</v>
      </c>
    </row>
    <row r="43" spans="1:17" ht="15">
      <c r="A43" s="28" t="s">
        <v>117</v>
      </c>
      <c r="B43" s="29">
        <v>7949</v>
      </c>
      <c r="C43" s="29">
        <v>7984</v>
      </c>
      <c r="D43" s="29">
        <v>8213</v>
      </c>
      <c r="E43" s="29">
        <v>8577</v>
      </c>
      <c r="F43" s="29">
        <v>8760</v>
      </c>
      <c r="G43" s="29">
        <v>8797</v>
      </c>
      <c r="H43" s="30">
        <v>8809</v>
      </c>
      <c r="I43" s="30">
        <v>9058</v>
      </c>
      <c r="J43" s="31"/>
      <c r="K43" s="32">
        <f t="shared" si="6"/>
        <v>0.13951440432758838</v>
      </c>
      <c r="L43" s="32">
        <f t="shared" si="7"/>
        <v>0.018832596544380298</v>
      </c>
      <c r="M43" s="32">
        <f t="shared" si="8"/>
        <v>0.10288566906124437</v>
      </c>
      <c r="N43" s="32">
        <f t="shared" si="9"/>
        <v>0.019779080482281053</v>
      </c>
      <c r="O43" s="32">
        <f t="shared" si="10"/>
        <v>0.034018264840182645</v>
      </c>
      <c r="P43" s="32">
        <f t="shared" si="11"/>
        <v>0.011213215443770297</v>
      </c>
      <c r="Q43" s="21">
        <v>41</v>
      </c>
    </row>
    <row r="44" spans="1:17" ht="15">
      <c r="A44" s="28" t="s">
        <v>112</v>
      </c>
      <c r="B44" s="29">
        <v>8849</v>
      </c>
      <c r="C44" s="29">
        <v>9142</v>
      </c>
      <c r="D44" s="29">
        <v>9112</v>
      </c>
      <c r="E44" s="29">
        <v>9218</v>
      </c>
      <c r="F44" s="29">
        <v>8880</v>
      </c>
      <c r="G44" s="29">
        <v>8962</v>
      </c>
      <c r="H44" s="30">
        <v>8991</v>
      </c>
      <c r="I44" s="30">
        <v>8977</v>
      </c>
      <c r="J44" s="31"/>
      <c r="K44" s="32">
        <f t="shared" si="6"/>
        <v>0.014464911289411233</v>
      </c>
      <c r="L44" s="32">
        <f t="shared" si="7"/>
        <v>0.0020537192111351743</v>
      </c>
      <c r="M44" s="32">
        <f t="shared" si="8"/>
        <v>-0.014815627743634768</v>
      </c>
      <c r="N44" s="32">
        <f t="shared" si="9"/>
        <v>-0.0029808435115705745</v>
      </c>
      <c r="O44" s="32">
        <f t="shared" si="10"/>
        <v>0.010923423423423423</v>
      </c>
      <c r="P44" s="32">
        <f t="shared" si="11"/>
        <v>0.003627963107606824</v>
      </c>
      <c r="Q44" s="21">
        <v>42</v>
      </c>
    </row>
    <row r="45" spans="1:17" ht="15">
      <c r="A45" s="28" t="s">
        <v>116</v>
      </c>
      <c r="B45" s="29">
        <v>8610</v>
      </c>
      <c r="C45" s="29">
        <v>8877</v>
      </c>
      <c r="D45" s="29">
        <v>8767</v>
      </c>
      <c r="E45" s="29">
        <v>8283</v>
      </c>
      <c r="F45" s="29">
        <v>8324</v>
      </c>
      <c r="G45" s="29">
        <v>8681</v>
      </c>
      <c r="H45" s="30">
        <v>8826</v>
      </c>
      <c r="I45" s="30">
        <v>8935</v>
      </c>
      <c r="J45" s="31"/>
      <c r="K45" s="32">
        <f t="shared" si="6"/>
        <v>0.03774680603948897</v>
      </c>
      <c r="L45" s="32">
        <f t="shared" si="7"/>
        <v>0.005307151897250728</v>
      </c>
      <c r="M45" s="32">
        <f t="shared" si="8"/>
        <v>0.01916276947644576</v>
      </c>
      <c r="N45" s="32">
        <f t="shared" si="9"/>
        <v>0.003803510256886744</v>
      </c>
      <c r="O45" s="32">
        <f t="shared" si="10"/>
        <v>0.07340221047573282</v>
      </c>
      <c r="P45" s="32">
        <f t="shared" si="11"/>
        <v>0.023892028383895703</v>
      </c>
      <c r="Q45" s="21">
        <v>43</v>
      </c>
    </row>
    <row r="46" spans="1:17" ht="15">
      <c r="A46" s="33" t="s">
        <v>115</v>
      </c>
      <c r="B46" s="34">
        <v>8761</v>
      </c>
      <c r="C46" s="34">
        <v>8591</v>
      </c>
      <c r="D46" s="34">
        <v>8572</v>
      </c>
      <c r="E46" s="34">
        <v>8492</v>
      </c>
      <c r="F46" s="34">
        <v>8645</v>
      </c>
      <c r="G46" s="34">
        <v>8632</v>
      </c>
      <c r="H46" s="34">
        <v>8917</v>
      </c>
      <c r="I46" s="34">
        <v>8898</v>
      </c>
      <c r="J46" s="31"/>
      <c r="K46" s="48">
        <f t="shared" si="6"/>
        <v>0.015637484305444583</v>
      </c>
      <c r="L46" s="48">
        <f t="shared" si="7"/>
        <v>0.0022190983765115746</v>
      </c>
      <c r="M46" s="48">
        <f t="shared" si="8"/>
        <v>0.03803079794680354</v>
      </c>
      <c r="N46" s="48">
        <f t="shared" si="9"/>
        <v>0.00749302421082132</v>
      </c>
      <c r="O46" s="48">
        <f t="shared" si="10"/>
        <v>0.029265471370734528</v>
      </c>
      <c r="P46" s="48">
        <f t="shared" si="11"/>
        <v>0.009661511697969027</v>
      </c>
      <c r="Q46" s="21">
        <v>44</v>
      </c>
    </row>
    <row r="47" spans="1:17" ht="15">
      <c r="A47" s="28" t="s">
        <v>121</v>
      </c>
      <c r="B47" s="29">
        <v>7484</v>
      </c>
      <c r="C47" s="29">
        <v>8277</v>
      </c>
      <c r="D47" s="29">
        <v>8713</v>
      </c>
      <c r="E47" s="29">
        <v>8274</v>
      </c>
      <c r="F47" s="29">
        <v>8466</v>
      </c>
      <c r="G47" s="29">
        <v>8649</v>
      </c>
      <c r="H47" s="30">
        <v>8779</v>
      </c>
      <c r="I47" s="30">
        <v>8842</v>
      </c>
      <c r="J47" s="31"/>
      <c r="K47" s="32">
        <f t="shared" si="6"/>
        <v>0.1814537680384821</v>
      </c>
      <c r="L47" s="32">
        <f t="shared" si="7"/>
        <v>0.02410679423805062</v>
      </c>
      <c r="M47" s="32">
        <f t="shared" si="8"/>
        <v>0.014805463101113279</v>
      </c>
      <c r="N47" s="32">
        <f t="shared" si="9"/>
        <v>0.0029437106631007293</v>
      </c>
      <c r="O47" s="32">
        <f t="shared" si="10"/>
        <v>0.04441294590125207</v>
      </c>
      <c r="P47" s="32">
        <f t="shared" si="11"/>
        <v>0.014590400189025354</v>
      </c>
      <c r="Q47" s="21">
        <v>45</v>
      </c>
    </row>
    <row r="48" spans="1:17" ht="15">
      <c r="A48" s="28" t="s">
        <v>80</v>
      </c>
      <c r="B48" s="29">
        <v>13513</v>
      </c>
      <c r="C48" s="29">
        <v>14247</v>
      </c>
      <c r="D48" s="29">
        <v>10259</v>
      </c>
      <c r="E48" s="29">
        <v>10275</v>
      </c>
      <c r="F48" s="29">
        <v>8727</v>
      </c>
      <c r="G48" s="29">
        <v>8829</v>
      </c>
      <c r="H48" s="30">
        <v>8957</v>
      </c>
      <c r="I48" s="30">
        <v>8825</v>
      </c>
      <c r="J48" s="31"/>
      <c r="K48" s="32">
        <f t="shared" si="6"/>
        <v>-0.34692518315695997</v>
      </c>
      <c r="L48" s="32">
        <f t="shared" si="7"/>
        <v>-0.05905089414909648</v>
      </c>
      <c r="M48" s="32">
        <f t="shared" si="8"/>
        <v>-0.13977970562432987</v>
      </c>
      <c r="N48" s="32">
        <f t="shared" si="9"/>
        <v>-0.029664463379323713</v>
      </c>
      <c r="O48" s="32">
        <f t="shared" si="10"/>
        <v>0.011229517589091326</v>
      </c>
      <c r="P48" s="32">
        <f t="shared" si="11"/>
        <v>0.0037292479515020904</v>
      </c>
      <c r="Q48" s="21">
        <v>46</v>
      </c>
    </row>
    <row r="49" spans="1:17" ht="15">
      <c r="A49" s="28" t="s">
        <v>96</v>
      </c>
      <c r="B49" s="29">
        <v>10285</v>
      </c>
      <c r="C49" s="29">
        <v>8541</v>
      </c>
      <c r="D49" s="29">
        <v>11081</v>
      </c>
      <c r="E49" s="29">
        <v>8757</v>
      </c>
      <c r="F49" s="29">
        <v>8549</v>
      </c>
      <c r="G49" s="29">
        <v>8733</v>
      </c>
      <c r="H49" s="30">
        <v>8518</v>
      </c>
      <c r="I49" s="30">
        <v>8337</v>
      </c>
      <c r="J49" s="31"/>
      <c r="K49" s="32">
        <f t="shared" si="6"/>
        <v>-0.18940204180845893</v>
      </c>
      <c r="L49" s="32">
        <f t="shared" si="7"/>
        <v>-0.02955212125285256</v>
      </c>
      <c r="M49" s="32">
        <f t="shared" si="8"/>
        <v>-0.2476310802274163</v>
      </c>
      <c r="N49" s="32">
        <f t="shared" si="9"/>
        <v>-0.05531684942266668</v>
      </c>
      <c r="O49" s="32">
        <f t="shared" si="10"/>
        <v>-0.024798222014270677</v>
      </c>
      <c r="P49" s="32">
        <f t="shared" si="11"/>
        <v>-0.008335359175387302</v>
      </c>
      <c r="Q49" s="21">
        <v>47</v>
      </c>
    </row>
    <row r="50" spans="1:17" ht="15">
      <c r="A50" s="28" t="s">
        <v>119</v>
      </c>
      <c r="B50" s="29">
        <v>7720</v>
      </c>
      <c r="C50" s="29">
        <v>7771</v>
      </c>
      <c r="D50" s="29">
        <v>7398</v>
      </c>
      <c r="E50" s="29">
        <v>7768</v>
      </c>
      <c r="F50" s="29">
        <v>7912</v>
      </c>
      <c r="G50" s="29">
        <v>7925</v>
      </c>
      <c r="H50" s="30">
        <v>8043</v>
      </c>
      <c r="I50" s="30">
        <v>8085</v>
      </c>
      <c r="J50" s="31"/>
      <c r="K50" s="32">
        <f t="shared" si="6"/>
        <v>0.04727979274611399</v>
      </c>
      <c r="L50" s="32">
        <f t="shared" si="7"/>
        <v>0.006621271332353906</v>
      </c>
      <c r="M50" s="32">
        <f t="shared" si="8"/>
        <v>0.09286293592862936</v>
      </c>
      <c r="N50" s="32">
        <f t="shared" si="9"/>
        <v>0.0179188093856002</v>
      </c>
      <c r="O50" s="32">
        <f t="shared" si="10"/>
        <v>0.02186552072800809</v>
      </c>
      <c r="P50" s="32">
        <f t="shared" si="11"/>
        <v>0.007236020622224171</v>
      </c>
      <c r="Q50" s="21">
        <v>48</v>
      </c>
    </row>
    <row r="51" spans="1:17" ht="15">
      <c r="A51" s="28" t="s">
        <v>122</v>
      </c>
      <c r="B51" s="29">
        <v>6564</v>
      </c>
      <c r="C51" s="29">
        <v>6400</v>
      </c>
      <c r="D51" s="29">
        <v>6672</v>
      </c>
      <c r="E51" s="29">
        <v>6973</v>
      </c>
      <c r="F51" s="29">
        <v>7223</v>
      </c>
      <c r="G51" s="29">
        <v>7476</v>
      </c>
      <c r="H51" s="30">
        <v>7711</v>
      </c>
      <c r="I51" s="30">
        <v>7905</v>
      </c>
      <c r="J51" s="31"/>
      <c r="K51" s="32">
        <f t="shared" si="6"/>
        <v>0.2042961608775137</v>
      </c>
      <c r="L51" s="32">
        <f t="shared" si="7"/>
        <v>0.026912236448824345</v>
      </c>
      <c r="M51" s="32">
        <f t="shared" si="8"/>
        <v>0.18480215827338128</v>
      </c>
      <c r="N51" s="32">
        <f t="shared" si="9"/>
        <v>0.03449683745302634</v>
      </c>
      <c r="O51" s="32">
        <f t="shared" si="10"/>
        <v>0.0944206008583691</v>
      </c>
      <c r="P51" s="32">
        <f t="shared" si="11"/>
        <v>0.030531852404862336</v>
      </c>
      <c r="Q51" s="21">
        <v>49</v>
      </c>
    </row>
    <row r="52" spans="1:17" ht="15">
      <c r="A52" s="28" t="s">
        <v>123</v>
      </c>
      <c r="B52" s="29">
        <v>5932</v>
      </c>
      <c r="C52" s="29">
        <v>6170</v>
      </c>
      <c r="D52" s="29">
        <v>6448</v>
      </c>
      <c r="E52" s="29">
        <v>6683</v>
      </c>
      <c r="F52" s="29">
        <v>6949</v>
      </c>
      <c r="G52" s="29">
        <v>7143</v>
      </c>
      <c r="H52" s="30">
        <v>7461</v>
      </c>
      <c r="I52" s="30">
        <v>7753</v>
      </c>
      <c r="J52" s="31"/>
      <c r="K52" s="32">
        <f t="shared" si="6"/>
        <v>0.30697909642616317</v>
      </c>
      <c r="L52" s="32">
        <f t="shared" si="7"/>
        <v>0.03898626393808824</v>
      </c>
      <c r="M52" s="32">
        <f t="shared" si="8"/>
        <v>0.20238833746898263</v>
      </c>
      <c r="N52" s="32">
        <f t="shared" si="9"/>
        <v>0.037549800037087966</v>
      </c>
      <c r="O52" s="32">
        <f t="shared" si="10"/>
        <v>0.11570010073391855</v>
      </c>
      <c r="P52" s="32">
        <f t="shared" si="11"/>
        <v>0.0371681158756163</v>
      </c>
      <c r="Q52" s="21">
        <v>50</v>
      </c>
    </row>
    <row r="53" spans="1:17" ht="15">
      <c r="A53" s="28" t="s">
        <v>101</v>
      </c>
      <c r="B53" s="29">
        <v>9780</v>
      </c>
      <c r="C53" s="29">
        <v>10120</v>
      </c>
      <c r="D53" s="29">
        <v>10468</v>
      </c>
      <c r="E53" s="29">
        <v>10820</v>
      </c>
      <c r="F53" s="29">
        <v>8064</v>
      </c>
      <c r="G53" s="29">
        <v>8135</v>
      </c>
      <c r="H53" s="30">
        <v>8034</v>
      </c>
      <c r="I53" s="30">
        <v>7538</v>
      </c>
      <c r="J53" s="31"/>
      <c r="K53" s="32">
        <f t="shared" si="6"/>
        <v>-0.22924335378323107</v>
      </c>
      <c r="L53" s="32">
        <f t="shared" si="7"/>
        <v>-0.036514184172026676</v>
      </c>
      <c r="M53" s="32">
        <f t="shared" si="8"/>
        <v>-0.27990064959877725</v>
      </c>
      <c r="N53" s="32">
        <f t="shared" si="9"/>
        <v>-0.06356317497062525</v>
      </c>
      <c r="O53" s="32">
        <f t="shared" si="10"/>
        <v>-0.06522817460317461</v>
      </c>
      <c r="P53" s="32">
        <f t="shared" si="11"/>
        <v>-0.022233384772040177</v>
      </c>
      <c r="Q53" s="21">
        <v>51</v>
      </c>
    </row>
    <row r="54" spans="1:16" ht="15">
      <c r="A54" s="35"/>
      <c r="B54" s="36"/>
      <c r="C54" s="36"/>
      <c r="D54" s="36"/>
      <c r="E54" s="36"/>
      <c r="F54" s="36"/>
      <c r="G54" s="36"/>
      <c r="H54" s="37"/>
      <c r="I54" s="37"/>
      <c r="J54" s="36"/>
      <c r="K54" s="38"/>
      <c r="L54" s="38"/>
      <c r="M54" s="38"/>
      <c r="N54" s="38"/>
      <c r="O54" s="38"/>
      <c r="P54" s="38"/>
    </row>
    <row r="55" spans="1:12" ht="15">
      <c r="A55" s="35" t="s">
        <v>124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6" ht="15">
      <c r="A56" s="40" t="s">
        <v>125</v>
      </c>
      <c r="B56" s="36">
        <v>10313</v>
      </c>
      <c r="C56" s="36">
        <v>10462</v>
      </c>
      <c r="D56" s="36">
        <v>10669</v>
      </c>
      <c r="E56" s="36">
        <v>10838</v>
      </c>
      <c r="F56" s="36">
        <v>10923</v>
      </c>
      <c r="G56" s="36">
        <v>11356</v>
      </c>
      <c r="H56" s="36">
        <v>11709</v>
      </c>
      <c r="I56" s="36">
        <v>11943</v>
      </c>
      <c r="J56" s="40"/>
      <c r="K56" s="41"/>
      <c r="L56" s="41"/>
      <c r="M56" s="40"/>
      <c r="N56" s="40"/>
      <c r="O56" s="40"/>
      <c r="P56" s="40"/>
    </row>
    <row r="57" spans="1:10" ht="15">
      <c r="A57" s="42" t="s">
        <v>126</v>
      </c>
      <c r="B57" s="36">
        <f aca="true" t="shared" si="12" ref="B57:I57">STDEV(B3:B53)</f>
        <v>2455.9809691413166</v>
      </c>
      <c r="C57" s="36">
        <f t="shared" si="12"/>
        <v>2770.2984232254635</v>
      </c>
      <c r="D57" s="36">
        <f t="shared" si="12"/>
        <v>2918.689692848019</v>
      </c>
      <c r="E57" s="36">
        <f t="shared" si="12"/>
        <v>3194.6027801805444</v>
      </c>
      <c r="F57" s="36">
        <f t="shared" si="12"/>
        <v>3464.247955170352</v>
      </c>
      <c r="G57" s="36">
        <f t="shared" si="12"/>
        <v>3704.160824654076</v>
      </c>
      <c r="H57" s="36">
        <f t="shared" si="12"/>
        <v>3985.7823893060145</v>
      </c>
      <c r="I57" s="36">
        <f t="shared" si="12"/>
        <v>4336.4006501280965</v>
      </c>
      <c r="J57" s="43"/>
    </row>
    <row r="58" spans="1:10" ht="15">
      <c r="A58" s="42" t="s">
        <v>127</v>
      </c>
      <c r="B58" s="36">
        <f>B56-VLOOKUP($A$45,$A$3:$I$53,2,FALSE)</f>
        <v>1703</v>
      </c>
      <c r="C58" s="36">
        <f aca="true" t="shared" si="13" ref="C58:I58">C56-VLOOKUP($A$45,$A$3:$I$53,2,FALSE)</f>
        <v>1852</v>
      </c>
      <c r="D58" s="36">
        <f t="shared" si="13"/>
        <v>2059</v>
      </c>
      <c r="E58" s="36">
        <f t="shared" si="13"/>
        <v>2228</v>
      </c>
      <c r="F58" s="36">
        <f t="shared" si="13"/>
        <v>2313</v>
      </c>
      <c r="G58" s="36">
        <f t="shared" si="13"/>
        <v>2746</v>
      </c>
      <c r="H58" s="36">
        <f t="shared" si="13"/>
        <v>3099</v>
      </c>
      <c r="I58" s="36">
        <f t="shared" si="13"/>
        <v>3333</v>
      </c>
      <c r="J58" s="43"/>
    </row>
    <row r="59" spans="1:10" ht="15">
      <c r="A59" s="42" t="s">
        <v>128</v>
      </c>
      <c r="B59" s="44">
        <f aca="true" t="shared" si="14" ref="B59:I59">(B56-VLOOKUP($A$45,$A$3:$I$53,2,FALSE))/B57</f>
        <v>0.6934092818298259</v>
      </c>
      <c r="C59" s="44">
        <f t="shared" si="14"/>
        <v>0.6685200354132653</v>
      </c>
      <c r="D59" s="44">
        <f t="shared" si="14"/>
        <v>0.7054535482293272</v>
      </c>
      <c r="E59" s="44">
        <f t="shared" si="14"/>
        <v>0.6974263009544127</v>
      </c>
      <c r="F59" s="44">
        <f t="shared" si="14"/>
        <v>0.6676773804680676</v>
      </c>
      <c r="G59" s="44">
        <f t="shared" si="14"/>
        <v>0.7413285032667132</v>
      </c>
      <c r="H59" s="44">
        <f t="shared" si="14"/>
        <v>0.7775135964057444</v>
      </c>
      <c r="I59" s="44">
        <f t="shared" si="14"/>
        <v>0.7686097916025226</v>
      </c>
      <c r="J59" s="43"/>
    </row>
    <row r="60" spans="9:10" ht="15">
      <c r="I60" s="43"/>
      <c r="J60" s="43"/>
    </row>
    <row r="61" spans="1:2" ht="15">
      <c r="A61" s="45" t="s">
        <v>129</v>
      </c>
      <c r="B61" s="46"/>
    </row>
  </sheetData>
  <sheetProtection/>
  <autoFilter ref="A2:P53">
    <sortState ref="A3:P61">
      <sortCondition descending="1" sortBy="value" ref="I3:I61"/>
    </sortState>
  </autoFilter>
  <mergeCells count="3">
    <mergeCell ref="K1:L1"/>
    <mergeCell ref="M1:N1"/>
    <mergeCell ref="O1:P1"/>
  </mergeCells>
  <conditionalFormatting sqref="M1">
    <cfRule type="cellIs" priority="3" dxfId="0" operator="lessThan">
      <formula>0</formula>
    </cfRule>
  </conditionalFormatting>
  <conditionalFormatting sqref="K1">
    <cfRule type="cellIs" priority="1" dxfId="0" operator="lessThan">
      <formula>0</formula>
    </cfRule>
  </conditionalFormatting>
  <conditionalFormatting sqref="O1">
    <cfRule type="cellIs" priority="2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3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J44" sqref="J44"/>
    </sheetView>
  </sheetViews>
  <sheetFormatPr defaultColWidth="9.140625" defaultRowHeight="12.75"/>
  <cols>
    <col min="1" max="9" width="9.140625" style="21" customWidth="1"/>
    <col min="10" max="10" width="6.421875" style="21" bestFit="1" customWidth="1"/>
    <col min="11" max="16384" width="9.140625" style="21" customWidth="1"/>
  </cols>
  <sheetData>
    <row r="1" spans="1:16" ht="24.75" customHeight="1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64" t="s">
        <v>59</v>
      </c>
      <c r="L1" s="64"/>
      <c r="M1" s="64" t="s">
        <v>60</v>
      </c>
      <c r="N1" s="64"/>
      <c r="O1" s="64" t="s">
        <v>61</v>
      </c>
      <c r="P1" s="64"/>
    </row>
    <row r="2" spans="1:17" s="27" customFormat="1" ht="24.75">
      <c r="A2" s="22" t="s">
        <v>62</v>
      </c>
      <c r="B2" s="23" t="s">
        <v>63</v>
      </c>
      <c r="C2" s="23" t="s">
        <v>64</v>
      </c>
      <c r="D2" s="23" t="s">
        <v>65</v>
      </c>
      <c r="E2" s="23" t="s">
        <v>66</v>
      </c>
      <c r="F2" s="23" t="s">
        <v>67</v>
      </c>
      <c r="G2" s="23" t="s">
        <v>68</v>
      </c>
      <c r="H2" s="23" t="s">
        <v>69</v>
      </c>
      <c r="I2" s="23" t="s">
        <v>70</v>
      </c>
      <c r="J2" s="25"/>
      <c r="K2" s="26" t="s">
        <v>71</v>
      </c>
      <c r="L2" s="26" t="s">
        <v>72</v>
      </c>
      <c r="M2" s="26" t="s">
        <v>71</v>
      </c>
      <c r="N2" s="26" t="s">
        <v>72</v>
      </c>
      <c r="O2" s="26" t="s">
        <v>71</v>
      </c>
      <c r="P2" s="26" t="s">
        <v>72</v>
      </c>
      <c r="Q2" s="27" t="s">
        <v>131</v>
      </c>
    </row>
    <row r="3" spans="1:17" ht="15">
      <c r="A3" s="28" t="s">
        <v>74</v>
      </c>
      <c r="B3" s="29">
        <v>69118</v>
      </c>
      <c r="C3" s="29">
        <v>71633</v>
      </c>
      <c r="D3" s="29">
        <v>72708</v>
      </c>
      <c r="E3" s="29">
        <v>73398</v>
      </c>
      <c r="F3" s="29">
        <v>75279</v>
      </c>
      <c r="G3" s="29">
        <v>76409</v>
      </c>
      <c r="H3" s="29">
        <v>77628</v>
      </c>
      <c r="I3" s="29">
        <v>77957</v>
      </c>
      <c r="J3" s="31"/>
      <c r="K3" s="32">
        <f aca="true" t="shared" si="0" ref="K3:K18">(I3-B3)/B3</f>
        <v>0.12788275123701495</v>
      </c>
      <c r="L3" s="32">
        <f aca="true" t="shared" si="1" ref="L3:L18">(I3/B3)^(1/7)-1</f>
        <v>0.017340371917258013</v>
      </c>
      <c r="M3" s="32">
        <f aca="true" t="shared" si="2" ref="M3:M18">(I3-D3)/D3</f>
        <v>0.07219288111349507</v>
      </c>
      <c r="N3" s="32">
        <f aca="true" t="shared" si="3" ref="N3:N18">(I3/D3)^(1/5)-1</f>
        <v>0.014038826201133281</v>
      </c>
      <c r="O3" s="32">
        <f aca="true" t="shared" si="4" ref="O3:O18">(I3-F3)/F3</f>
        <v>0.03557433015847713</v>
      </c>
      <c r="P3" s="32">
        <f aca="true" t="shared" si="5" ref="P3:P18">(I3/F3)^(1/3)-1</f>
        <v>0.011720210086024974</v>
      </c>
      <c r="Q3" s="21">
        <v>1</v>
      </c>
    </row>
    <row r="4" spans="1:17" ht="15">
      <c r="A4" s="28" t="s">
        <v>78</v>
      </c>
      <c r="B4" s="29">
        <v>67572</v>
      </c>
      <c r="C4" s="29">
        <v>68733</v>
      </c>
      <c r="D4" s="29">
        <v>70340</v>
      </c>
      <c r="E4" s="29">
        <v>70959</v>
      </c>
      <c r="F4" s="29">
        <v>71620</v>
      </c>
      <c r="G4" s="29">
        <v>73847</v>
      </c>
      <c r="H4" s="29">
        <v>75398</v>
      </c>
      <c r="I4" s="29">
        <v>76981</v>
      </c>
      <c r="J4" s="31"/>
      <c r="K4" s="32">
        <f t="shared" si="0"/>
        <v>0.13924406558929733</v>
      </c>
      <c r="L4" s="32">
        <f t="shared" si="1"/>
        <v>0.01879806329734568</v>
      </c>
      <c r="M4" s="32">
        <f t="shared" si="2"/>
        <v>0.09441285186238271</v>
      </c>
      <c r="N4" s="32">
        <f t="shared" si="3"/>
        <v>0.018207371526288485</v>
      </c>
      <c r="O4" s="32">
        <f t="shared" si="4"/>
        <v>0.07485339290700921</v>
      </c>
      <c r="P4" s="32">
        <f t="shared" si="5"/>
        <v>0.024353236373666043</v>
      </c>
      <c r="Q4" s="21">
        <v>2</v>
      </c>
    </row>
    <row r="5" spans="1:17" ht="15">
      <c r="A5" s="28" t="s">
        <v>82</v>
      </c>
      <c r="B5" s="29">
        <v>62557</v>
      </c>
      <c r="C5" s="29">
        <v>64548</v>
      </c>
      <c r="D5" s="29">
        <v>66601</v>
      </c>
      <c r="E5" s="29">
        <v>68720</v>
      </c>
      <c r="F5" s="29">
        <v>70906</v>
      </c>
      <c r="G5" s="29">
        <v>73162</v>
      </c>
      <c r="H5" s="29">
        <v>75490</v>
      </c>
      <c r="I5" s="29">
        <v>75810</v>
      </c>
      <c r="J5" s="31"/>
      <c r="K5" s="32">
        <f t="shared" si="0"/>
        <v>0.21185478843294914</v>
      </c>
      <c r="L5" s="32">
        <f t="shared" si="1"/>
        <v>0.027830526100570463</v>
      </c>
      <c r="M5" s="32">
        <f t="shared" si="2"/>
        <v>0.13827119712917224</v>
      </c>
      <c r="N5" s="32">
        <f t="shared" si="3"/>
        <v>0.026240498754056985</v>
      </c>
      <c r="O5" s="32">
        <f t="shared" si="4"/>
        <v>0.06916198911234592</v>
      </c>
      <c r="P5" s="32">
        <f t="shared" si="5"/>
        <v>0.0225420348410863</v>
      </c>
      <c r="Q5" s="21">
        <v>3</v>
      </c>
    </row>
    <row r="6" spans="1:17" ht="15">
      <c r="A6" s="28" t="s">
        <v>108</v>
      </c>
      <c r="B6" s="29">
        <v>66995</v>
      </c>
      <c r="C6" s="29">
        <v>67932</v>
      </c>
      <c r="D6" s="29">
        <v>67871</v>
      </c>
      <c r="E6" s="29">
        <v>68531</v>
      </c>
      <c r="F6" s="29">
        <v>69435</v>
      </c>
      <c r="G6" s="29">
        <v>71396</v>
      </c>
      <c r="H6" s="29">
        <v>72535</v>
      </c>
      <c r="I6" s="29">
        <v>72842</v>
      </c>
      <c r="J6" s="31"/>
      <c r="K6" s="32">
        <f t="shared" si="0"/>
        <v>0.08727516978879021</v>
      </c>
      <c r="L6" s="32">
        <f t="shared" si="1"/>
        <v>0.012025260720899045</v>
      </c>
      <c r="M6" s="32">
        <f t="shared" si="2"/>
        <v>0.07324188534130925</v>
      </c>
      <c r="N6" s="32">
        <f t="shared" si="3"/>
        <v>0.014237170172379354</v>
      </c>
      <c r="O6" s="32">
        <f t="shared" si="4"/>
        <v>0.04906747317635198</v>
      </c>
      <c r="P6" s="32">
        <f t="shared" si="5"/>
        <v>0.01609537345083223</v>
      </c>
      <c r="Q6" s="21">
        <v>4</v>
      </c>
    </row>
    <row r="7" spans="1:17" ht="15">
      <c r="A7" s="28" t="s">
        <v>79</v>
      </c>
      <c r="B7" s="29">
        <v>63152</v>
      </c>
      <c r="C7" s="29">
        <v>68096</v>
      </c>
      <c r="D7" s="29">
        <v>69165</v>
      </c>
      <c r="E7" s="29">
        <v>69465</v>
      </c>
      <c r="F7" s="29">
        <v>69397</v>
      </c>
      <c r="G7" s="29">
        <v>70583</v>
      </c>
      <c r="H7" s="29">
        <v>71709</v>
      </c>
      <c r="I7" s="29">
        <v>72013</v>
      </c>
      <c r="J7" s="31"/>
      <c r="K7" s="32">
        <f t="shared" si="0"/>
        <v>0.14031226247783127</v>
      </c>
      <c r="L7" s="32">
        <f t="shared" si="1"/>
        <v>0.01893447453578645</v>
      </c>
      <c r="M7" s="32">
        <f t="shared" si="2"/>
        <v>0.041176895828815153</v>
      </c>
      <c r="N7" s="32">
        <f t="shared" si="3"/>
        <v>0.008102993770678246</v>
      </c>
      <c r="O7" s="32">
        <f t="shared" si="4"/>
        <v>0.03769615401242129</v>
      </c>
      <c r="P7" s="32">
        <f t="shared" si="5"/>
        <v>0.012410721472057462</v>
      </c>
      <c r="Q7" s="21">
        <v>5</v>
      </c>
    </row>
    <row r="8" spans="1:17" ht="15">
      <c r="A8" s="28" t="s">
        <v>73</v>
      </c>
      <c r="B8" s="29">
        <v>63111</v>
      </c>
      <c r="C8" s="29">
        <v>65130</v>
      </c>
      <c r="D8" s="29">
        <v>66612</v>
      </c>
      <c r="E8" s="29">
        <v>67078</v>
      </c>
      <c r="F8" s="29">
        <v>67447</v>
      </c>
      <c r="G8" s="29">
        <v>68238</v>
      </c>
      <c r="H8" s="29">
        <v>69038</v>
      </c>
      <c r="I8" s="29">
        <v>69330</v>
      </c>
      <c r="J8" s="31"/>
      <c r="K8" s="32">
        <f t="shared" si="0"/>
        <v>0.09854066644483529</v>
      </c>
      <c r="L8" s="32">
        <f t="shared" si="1"/>
        <v>0.013516624977181424</v>
      </c>
      <c r="M8" s="32">
        <f t="shared" si="2"/>
        <v>0.04080345883624572</v>
      </c>
      <c r="N8" s="32">
        <f t="shared" si="3"/>
        <v>0.008030668506174843</v>
      </c>
      <c r="O8" s="32">
        <f t="shared" si="4"/>
        <v>0.02791821726689104</v>
      </c>
      <c r="P8" s="32">
        <f t="shared" si="5"/>
        <v>0.009220788161816484</v>
      </c>
      <c r="Q8" s="21">
        <v>6</v>
      </c>
    </row>
    <row r="9" spans="1:17" ht="15">
      <c r="A9" s="28" t="s">
        <v>91</v>
      </c>
      <c r="B9" s="29">
        <v>58395</v>
      </c>
      <c r="C9" s="29">
        <v>60732</v>
      </c>
      <c r="D9" s="29">
        <v>62918</v>
      </c>
      <c r="E9" s="29">
        <v>62425</v>
      </c>
      <c r="F9" s="29">
        <v>65468</v>
      </c>
      <c r="G9" s="29">
        <v>65891</v>
      </c>
      <c r="H9" s="29">
        <v>66755</v>
      </c>
      <c r="I9" s="29">
        <v>67443</v>
      </c>
      <c r="J9" s="31"/>
      <c r="K9" s="32">
        <f t="shared" si="0"/>
        <v>0.1549447726688929</v>
      </c>
      <c r="L9" s="32">
        <f t="shared" si="1"/>
        <v>0.020792138660000736</v>
      </c>
      <c r="M9" s="32">
        <f t="shared" si="2"/>
        <v>0.07191900568994565</v>
      </c>
      <c r="N9" s="32">
        <f t="shared" si="3"/>
        <v>0.013987016736988878</v>
      </c>
      <c r="O9" s="32">
        <f t="shared" si="4"/>
        <v>0.03016741003238223</v>
      </c>
      <c r="P9" s="32">
        <f t="shared" si="5"/>
        <v>0.00995634554068503</v>
      </c>
      <c r="Q9" s="21">
        <v>7</v>
      </c>
    </row>
    <row r="10" spans="1:17" ht="15">
      <c r="A10" s="28" t="s">
        <v>81</v>
      </c>
      <c r="B10" s="29">
        <v>62849</v>
      </c>
      <c r="C10" s="29">
        <v>64005</v>
      </c>
      <c r="D10" s="29">
        <v>63960</v>
      </c>
      <c r="E10" s="29">
        <v>63634</v>
      </c>
      <c r="F10" s="29">
        <v>64248</v>
      </c>
      <c r="G10" s="29">
        <v>64546</v>
      </c>
      <c r="H10" s="29">
        <v>65477</v>
      </c>
      <c r="I10" s="29">
        <v>66482</v>
      </c>
      <c r="J10" s="31"/>
      <c r="K10" s="32">
        <f t="shared" si="0"/>
        <v>0.05780521567566708</v>
      </c>
      <c r="L10" s="32">
        <f t="shared" si="1"/>
        <v>0.00806034108568654</v>
      </c>
      <c r="M10" s="32">
        <f t="shared" si="2"/>
        <v>0.03943089430894309</v>
      </c>
      <c r="N10" s="32">
        <f t="shared" si="3"/>
        <v>0.00776465909793278</v>
      </c>
      <c r="O10" s="32">
        <f t="shared" si="4"/>
        <v>0.03477151039721081</v>
      </c>
      <c r="P10" s="32">
        <f t="shared" si="5"/>
        <v>0.011458700140801303</v>
      </c>
      <c r="Q10" s="21">
        <v>8</v>
      </c>
    </row>
    <row r="11" spans="1:17" ht="15">
      <c r="A11" s="28" t="s">
        <v>77</v>
      </c>
      <c r="B11" s="29">
        <v>58440</v>
      </c>
      <c r="C11" s="29">
        <v>59686</v>
      </c>
      <c r="D11" s="29">
        <v>60923</v>
      </c>
      <c r="E11" s="29">
        <v>62186</v>
      </c>
      <c r="F11" s="29">
        <v>63474</v>
      </c>
      <c r="G11" s="29">
        <v>64696</v>
      </c>
      <c r="H11" s="29">
        <v>65918</v>
      </c>
      <c r="I11" s="29">
        <v>66197</v>
      </c>
      <c r="J11" s="31"/>
      <c r="K11" s="32">
        <f t="shared" si="0"/>
        <v>0.1327344284736482</v>
      </c>
      <c r="L11" s="32">
        <f t="shared" si="1"/>
        <v>0.017964389661596192</v>
      </c>
      <c r="M11" s="32">
        <f t="shared" si="2"/>
        <v>0.0865682911215797</v>
      </c>
      <c r="N11" s="32">
        <f t="shared" si="3"/>
        <v>0.01674350175672723</v>
      </c>
      <c r="O11" s="32">
        <f t="shared" si="4"/>
        <v>0.0428994548949176</v>
      </c>
      <c r="P11" s="32">
        <f t="shared" si="5"/>
        <v>0.014100071850822848</v>
      </c>
      <c r="Q11" s="21">
        <v>9</v>
      </c>
    </row>
    <row r="12" spans="1:17" ht="15">
      <c r="A12" s="28" t="s">
        <v>86</v>
      </c>
      <c r="B12" s="29">
        <v>57787</v>
      </c>
      <c r="C12" s="29">
        <v>59156</v>
      </c>
      <c r="D12" s="29">
        <v>60760</v>
      </c>
      <c r="E12" s="29">
        <v>61934</v>
      </c>
      <c r="F12" s="29">
        <v>62994</v>
      </c>
      <c r="G12" s="29">
        <v>63701</v>
      </c>
      <c r="H12" s="29">
        <v>64447</v>
      </c>
      <c r="I12" s="29">
        <v>64991</v>
      </c>
      <c r="J12" s="31"/>
      <c r="K12" s="32">
        <f t="shared" si="0"/>
        <v>0.12466471697786699</v>
      </c>
      <c r="L12" s="32">
        <f t="shared" si="1"/>
        <v>0.01692520129936259</v>
      </c>
      <c r="M12" s="32">
        <f t="shared" si="2"/>
        <v>0.06963462804476629</v>
      </c>
      <c r="N12" s="32">
        <f t="shared" si="3"/>
        <v>0.013554464215565165</v>
      </c>
      <c r="O12" s="32">
        <f t="shared" si="4"/>
        <v>0.0317014318824015</v>
      </c>
      <c r="P12" s="32">
        <f t="shared" si="5"/>
        <v>0.01045740543440754</v>
      </c>
      <c r="Q12" s="21">
        <v>10</v>
      </c>
    </row>
    <row r="13" spans="1:17" ht="15">
      <c r="A13" s="28" t="s">
        <v>87</v>
      </c>
      <c r="B13" s="29">
        <v>57327</v>
      </c>
      <c r="C13" s="29">
        <v>63023</v>
      </c>
      <c r="D13" s="29">
        <v>61560</v>
      </c>
      <c r="E13" s="29">
        <v>61560</v>
      </c>
      <c r="F13" s="29">
        <v>61560</v>
      </c>
      <c r="G13" s="29">
        <v>62166</v>
      </c>
      <c r="H13" s="29">
        <v>63856</v>
      </c>
      <c r="I13" s="29">
        <v>63878</v>
      </c>
      <c r="J13" s="31"/>
      <c r="K13" s="32">
        <f t="shared" si="0"/>
        <v>0.11427425122542606</v>
      </c>
      <c r="L13" s="32">
        <f t="shared" si="1"/>
        <v>0.015577700757225532</v>
      </c>
      <c r="M13" s="32">
        <f t="shared" si="2"/>
        <v>0.037654320987654324</v>
      </c>
      <c r="N13" s="32">
        <f t="shared" si="3"/>
        <v>0.007419933325862882</v>
      </c>
      <c r="O13" s="32">
        <f t="shared" si="4"/>
        <v>0.037654320987654324</v>
      </c>
      <c r="P13" s="32">
        <f t="shared" si="5"/>
        <v>0.0123971167279473</v>
      </c>
      <c r="Q13" s="21">
        <v>11</v>
      </c>
    </row>
    <row r="14" spans="1:17" ht="15">
      <c r="A14" s="28" t="s">
        <v>90</v>
      </c>
      <c r="B14" s="29">
        <v>61344</v>
      </c>
      <c r="C14" s="29">
        <v>62731</v>
      </c>
      <c r="D14" s="29">
        <v>64509</v>
      </c>
      <c r="E14" s="29">
        <v>57636</v>
      </c>
      <c r="F14" s="29">
        <v>59113</v>
      </c>
      <c r="G14" s="29">
        <v>60124</v>
      </c>
      <c r="H14" s="29">
        <v>61083</v>
      </c>
      <c r="I14" s="29">
        <v>61342</v>
      </c>
      <c r="J14" s="31"/>
      <c r="K14" s="32">
        <f t="shared" si="0"/>
        <v>-3.260302556077204E-05</v>
      </c>
      <c r="L14" s="32">
        <f t="shared" si="1"/>
        <v>-4.657640160443677E-06</v>
      </c>
      <c r="M14" s="32">
        <f t="shared" si="2"/>
        <v>-0.0490939248786991</v>
      </c>
      <c r="N14" s="32">
        <f t="shared" si="3"/>
        <v>-0.010017484508379026</v>
      </c>
      <c r="O14" s="32">
        <f t="shared" si="4"/>
        <v>0.037707441679495204</v>
      </c>
      <c r="P14" s="32">
        <f t="shared" si="5"/>
        <v>0.012414392332641633</v>
      </c>
      <c r="Q14" s="21">
        <v>12</v>
      </c>
    </row>
    <row r="15" spans="1:17" ht="15">
      <c r="A15" s="28" t="s">
        <v>99</v>
      </c>
      <c r="B15" s="29">
        <v>54085</v>
      </c>
      <c r="C15" s="29">
        <v>55494</v>
      </c>
      <c r="D15" s="29">
        <v>56503</v>
      </c>
      <c r="E15" s="29">
        <v>56941</v>
      </c>
      <c r="F15" s="29">
        <v>57600</v>
      </c>
      <c r="G15" s="29">
        <v>58638</v>
      </c>
      <c r="H15" s="29">
        <v>59811</v>
      </c>
      <c r="I15" s="29">
        <v>60064</v>
      </c>
      <c r="J15" s="31"/>
      <c r="K15" s="32">
        <f t="shared" si="0"/>
        <v>0.11054821114911713</v>
      </c>
      <c r="L15" s="32">
        <f t="shared" si="1"/>
        <v>0.015091860187054884</v>
      </c>
      <c r="M15" s="32">
        <f t="shared" si="2"/>
        <v>0.06302320230784206</v>
      </c>
      <c r="N15" s="32">
        <f t="shared" si="3"/>
        <v>0.012298396154318603</v>
      </c>
      <c r="O15" s="32">
        <f t="shared" si="4"/>
        <v>0.042777777777777776</v>
      </c>
      <c r="P15" s="32">
        <f t="shared" si="5"/>
        <v>0.014060631304631643</v>
      </c>
      <c r="Q15" s="21">
        <v>13</v>
      </c>
    </row>
    <row r="16" spans="1:17" ht="15">
      <c r="A16" s="28" t="s">
        <v>83</v>
      </c>
      <c r="B16" s="29">
        <v>56667</v>
      </c>
      <c r="C16" s="29">
        <v>57080</v>
      </c>
      <c r="D16" s="29">
        <v>57934</v>
      </c>
      <c r="E16" s="29">
        <v>58800</v>
      </c>
      <c r="F16" s="29">
        <v>59767</v>
      </c>
      <c r="G16" s="29">
        <v>59305</v>
      </c>
      <c r="H16" s="29">
        <v>59195</v>
      </c>
      <c r="I16" s="29">
        <v>59085</v>
      </c>
      <c r="J16" s="31"/>
      <c r="K16" s="32">
        <f t="shared" si="0"/>
        <v>0.042670337233310394</v>
      </c>
      <c r="L16" s="32">
        <f t="shared" si="1"/>
        <v>0.005987145217293044</v>
      </c>
      <c r="M16" s="32">
        <f t="shared" si="2"/>
        <v>0.01986743535747575</v>
      </c>
      <c r="N16" s="32">
        <f t="shared" si="3"/>
        <v>0.0039422811301859095</v>
      </c>
      <c r="O16" s="32">
        <f t="shared" si="4"/>
        <v>-0.011410979302959827</v>
      </c>
      <c r="P16" s="32">
        <f t="shared" si="5"/>
        <v>-0.0038182200167221625</v>
      </c>
      <c r="Q16" s="21">
        <v>14</v>
      </c>
    </row>
    <row r="17" spans="1:17" ht="15">
      <c r="A17" s="28" t="s">
        <v>75</v>
      </c>
      <c r="B17" s="29">
        <v>47884</v>
      </c>
      <c r="C17" s="29">
        <v>49084</v>
      </c>
      <c r="D17" s="29">
        <v>50141</v>
      </c>
      <c r="E17" s="29">
        <v>51306</v>
      </c>
      <c r="F17" s="29">
        <v>53735</v>
      </c>
      <c r="G17" s="29">
        <v>55958</v>
      </c>
      <c r="H17" s="29">
        <v>57642</v>
      </c>
      <c r="I17" s="29">
        <v>58901</v>
      </c>
      <c r="J17" s="31"/>
      <c r="K17" s="32">
        <f t="shared" si="0"/>
        <v>0.23007685239328377</v>
      </c>
      <c r="L17" s="32">
        <f t="shared" si="1"/>
        <v>0.03002428376669264</v>
      </c>
      <c r="M17" s="32">
        <f t="shared" si="2"/>
        <v>0.17470732534253405</v>
      </c>
      <c r="N17" s="32">
        <f t="shared" si="3"/>
        <v>0.032727960375422915</v>
      </c>
      <c r="O17" s="32">
        <f t="shared" si="4"/>
        <v>0.09613845724388201</v>
      </c>
      <c r="P17" s="32">
        <f t="shared" si="5"/>
        <v>0.031070761691854187</v>
      </c>
      <c r="Q17" s="21">
        <v>15</v>
      </c>
    </row>
    <row r="18" spans="1:17" ht="15">
      <c r="A18" s="28" t="s">
        <v>85</v>
      </c>
      <c r="B18" s="29">
        <v>50128</v>
      </c>
      <c r="C18" s="29">
        <v>51443</v>
      </c>
      <c r="D18" s="29">
        <v>52792</v>
      </c>
      <c r="E18" s="29">
        <v>54177</v>
      </c>
      <c r="F18" s="29">
        <v>55599</v>
      </c>
      <c r="G18" s="29">
        <v>57057</v>
      </c>
      <c r="H18" s="29">
        <v>58554</v>
      </c>
      <c r="I18" s="29">
        <v>58802</v>
      </c>
      <c r="J18" s="31"/>
      <c r="K18" s="32">
        <f t="shared" si="0"/>
        <v>0.17303702521544845</v>
      </c>
      <c r="L18" s="32">
        <f t="shared" si="1"/>
        <v>0.02306134164028628</v>
      </c>
      <c r="M18" s="32">
        <f t="shared" si="2"/>
        <v>0.11384300651613881</v>
      </c>
      <c r="N18" s="32">
        <f t="shared" si="3"/>
        <v>0.021797407549069447</v>
      </c>
      <c r="O18" s="32">
        <f t="shared" si="4"/>
        <v>0.057608949801255416</v>
      </c>
      <c r="P18" s="32">
        <f t="shared" si="5"/>
        <v>0.018845595743032906</v>
      </c>
      <c r="Q18" s="21">
        <v>16</v>
      </c>
    </row>
    <row r="19" spans="1:17" ht="15">
      <c r="A19" s="49" t="s">
        <v>125</v>
      </c>
      <c r="B19" s="29">
        <v>54274</v>
      </c>
      <c r="C19" s="29">
        <v>55241</v>
      </c>
      <c r="D19" s="29">
        <v>55489</v>
      </c>
      <c r="E19" s="29">
        <v>55389</v>
      </c>
      <c r="F19" s="49">
        <v>56065</v>
      </c>
      <c r="G19" s="49">
        <v>56648</v>
      </c>
      <c r="H19" s="29">
        <v>57420</v>
      </c>
      <c r="I19" s="49">
        <v>58064</v>
      </c>
      <c r="J19" s="50"/>
      <c r="K19" s="51">
        <f>(I19-F19)/F19</f>
        <v>0.03565504325336663</v>
      </c>
      <c r="L19" s="51">
        <f>(I19/F19)^(1/3)-1</f>
        <v>0.011746494034785782</v>
      </c>
      <c r="M19" s="49"/>
      <c r="N19" s="49"/>
      <c r="O19" s="49"/>
      <c r="P19" s="49"/>
      <c r="Q19" s="21">
        <v>17</v>
      </c>
    </row>
    <row r="20" spans="1:17" ht="15">
      <c r="A20" s="28" t="s">
        <v>76</v>
      </c>
      <c r="B20" s="29">
        <v>54602</v>
      </c>
      <c r="C20" s="29">
        <v>55861</v>
      </c>
      <c r="D20" s="29">
        <v>56100</v>
      </c>
      <c r="E20" s="29">
        <v>56774</v>
      </c>
      <c r="F20" s="29">
        <v>56775</v>
      </c>
      <c r="G20" s="29">
        <v>56583</v>
      </c>
      <c r="H20" s="29">
        <v>57414</v>
      </c>
      <c r="I20" s="29">
        <v>57761</v>
      </c>
      <c r="J20" s="31"/>
      <c r="K20" s="32">
        <f aca="true" t="shared" si="6" ref="K20:K54">(I20-B20)/B20</f>
        <v>0.05785502362550822</v>
      </c>
      <c r="L20" s="32">
        <f aca="true" t="shared" si="7" ref="L20:L54">(I20/B20)^(1/7)-1</f>
        <v>0.008067121756912599</v>
      </c>
      <c r="M20" s="32">
        <f aca="true" t="shared" si="8" ref="M20:M54">(I20-D20)/D20</f>
        <v>0.029607843137254904</v>
      </c>
      <c r="N20" s="32">
        <f aca="true" t="shared" si="9" ref="N20:N54">(I20/D20)^(1/5)-1</f>
        <v>0.005852659262346904</v>
      </c>
      <c r="O20" s="32">
        <f aca="true" t="shared" si="10" ref="O20:O54">(I20-F20)/F20</f>
        <v>0.017366798767062968</v>
      </c>
      <c r="P20" s="32">
        <f aca="true" t="shared" si="11" ref="P20:P54">(I20/F20)^(1/3)-1</f>
        <v>0.005755740810292176</v>
      </c>
      <c r="Q20" s="21">
        <v>18</v>
      </c>
    </row>
    <row r="21" spans="1:17" ht="15">
      <c r="A21" s="28" t="s">
        <v>84</v>
      </c>
      <c r="B21" s="29">
        <v>54964</v>
      </c>
      <c r="C21" s="29">
        <v>55063</v>
      </c>
      <c r="D21" s="29">
        <v>55063</v>
      </c>
      <c r="E21" s="29">
        <v>54070</v>
      </c>
      <c r="F21" s="29">
        <v>54300</v>
      </c>
      <c r="G21" s="29">
        <v>56291</v>
      </c>
      <c r="H21" s="29">
        <v>57189</v>
      </c>
      <c r="I21" s="29">
        <v>57431</v>
      </c>
      <c r="J21" s="31"/>
      <c r="K21" s="32">
        <f t="shared" si="6"/>
        <v>0.044883924022996874</v>
      </c>
      <c r="L21" s="32">
        <f t="shared" si="7"/>
        <v>0.006291969191240199</v>
      </c>
      <c r="M21" s="32">
        <f t="shared" si="8"/>
        <v>0.043005284855529124</v>
      </c>
      <c r="N21" s="32">
        <f t="shared" si="9"/>
        <v>0.008456807055690962</v>
      </c>
      <c r="O21" s="32">
        <f t="shared" si="10"/>
        <v>0.057661141804788214</v>
      </c>
      <c r="P21" s="32">
        <f t="shared" si="11"/>
        <v>0.018862355156880284</v>
      </c>
      <c r="Q21" s="21">
        <v>19</v>
      </c>
    </row>
    <row r="22" spans="1:17" ht="15">
      <c r="A22" s="28" t="s">
        <v>120</v>
      </c>
      <c r="B22" s="29">
        <v>50067</v>
      </c>
      <c r="C22" s="29">
        <v>51524</v>
      </c>
      <c r="D22" s="29">
        <v>53023</v>
      </c>
      <c r="E22" s="29">
        <v>54559</v>
      </c>
      <c r="F22" s="29">
        <v>55957</v>
      </c>
      <c r="G22" s="29">
        <v>55813</v>
      </c>
      <c r="H22" s="29">
        <v>56703</v>
      </c>
      <c r="I22" s="29">
        <v>56943</v>
      </c>
      <c r="J22" s="31"/>
      <c r="K22" s="32">
        <f t="shared" si="6"/>
        <v>0.13733596980046736</v>
      </c>
      <c r="L22" s="32">
        <f t="shared" si="7"/>
        <v>0.018554121949464708</v>
      </c>
      <c r="M22" s="32">
        <f t="shared" si="8"/>
        <v>0.07393018124210249</v>
      </c>
      <c r="N22" s="32">
        <f t="shared" si="9"/>
        <v>0.01436722776385757</v>
      </c>
      <c r="O22" s="32">
        <f t="shared" si="10"/>
        <v>0.017620673016780743</v>
      </c>
      <c r="P22" s="32">
        <f t="shared" si="11"/>
        <v>0.00583939279254686</v>
      </c>
      <c r="Q22" s="21">
        <v>20</v>
      </c>
    </row>
    <row r="23" spans="1:17" ht="15">
      <c r="A23" s="28" t="s">
        <v>89</v>
      </c>
      <c r="B23" s="29">
        <v>52414</v>
      </c>
      <c r="C23" s="29">
        <v>52431</v>
      </c>
      <c r="D23" s="29">
        <v>53680</v>
      </c>
      <c r="E23" s="29">
        <v>54959</v>
      </c>
      <c r="F23" s="29">
        <v>56268</v>
      </c>
      <c r="G23" s="29">
        <v>54752</v>
      </c>
      <c r="H23" s="29">
        <v>56670</v>
      </c>
      <c r="I23" s="29">
        <v>56910</v>
      </c>
      <c r="J23" s="31"/>
      <c r="K23" s="32">
        <f t="shared" si="6"/>
        <v>0.0857786087686496</v>
      </c>
      <c r="L23" s="32">
        <f t="shared" si="7"/>
        <v>0.011826145433465163</v>
      </c>
      <c r="M23" s="32">
        <f t="shared" si="8"/>
        <v>0.060171385991058125</v>
      </c>
      <c r="N23" s="32">
        <f t="shared" si="9"/>
        <v>0.011754665409033693</v>
      </c>
      <c r="O23" s="32">
        <f t="shared" si="10"/>
        <v>0.011409682235018127</v>
      </c>
      <c r="P23" s="32">
        <f t="shared" si="11"/>
        <v>0.0037888538678525485</v>
      </c>
      <c r="Q23" s="21">
        <v>21</v>
      </c>
    </row>
    <row r="24" spans="1:17" ht="15">
      <c r="A24" s="28" t="s">
        <v>104</v>
      </c>
      <c r="B24" s="29">
        <v>54656</v>
      </c>
      <c r="C24" s="29">
        <v>55958</v>
      </c>
      <c r="D24" s="29">
        <v>56715</v>
      </c>
      <c r="E24" s="29">
        <v>56715</v>
      </c>
      <c r="F24" s="29">
        <v>56307</v>
      </c>
      <c r="G24" s="29">
        <v>55913</v>
      </c>
      <c r="H24" s="29">
        <v>56172</v>
      </c>
      <c r="I24" s="29">
        <v>56410</v>
      </c>
      <c r="J24" s="31"/>
      <c r="K24" s="32">
        <f t="shared" si="6"/>
        <v>0.03209162763466042</v>
      </c>
      <c r="L24" s="32">
        <f t="shared" si="7"/>
        <v>0.0045226894252274885</v>
      </c>
      <c r="M24" s="32">
        <f t="shared" si="8"/>
        <v>-0.005377766023097946</v>
      </c>
      <c r="N24" s="32">
        <f t="shared" si="9"/>
        <v>-0.0010778743275240421</v>
      </c>
      <c r="O24" s="32">
        <f t="shared" si="10"/>
        <v>0.001829257463548049</v>
      </c>
      <c r="P24" s="32">
        <f t="shared" si="11"/>
        <v>0.0006093810671341515</v>
      </c>
      <c r="Q24" s="21">
        <v>22</v>
      </c>
    </row>
    <row r="25" spans="1:17" ht="15">
      <c r="A25" s="28" t="s">
        <v>88</v>
      </c>
      <c r="B25" s="29">
        <v>51121</v>
      </c>
      <c r="C25" s="29">
        <v>51264</v>
      </c>
      <c r="D25" s="29">
        <v>54207</v>
      </c>
      <c r="E25" s="29">
        <v>53792</v>
      </c>
      <c r="F25" s="29">
        <v>53797</v>
      </c>
      <c r="G25" s="29">
        <v>53679</v>
      </c>
      <c r="H25" s="29">
        <v>54535</v>
      </c>
      <c r="I25" s="29">
        <v>54766</v>
      </c>
      <c r="J25" s="31"/>
      <c r="K25" s="32">
        <f t="shared" si="6"/>
        <v>0.07130142211615578</v>
      </c>
      <c r="L25" s="32">
        <f t="shared" si="7"/>
        <v>0.009887734031154283</v>
      </c>
      <c r="M25" s="32">
        <f t="shared" si="8"/>
        <v>0.010312321286918663</v>
      </c>
      <c r="N25" s="32">
        <f t="shared" si="9"/>
        <v>0.002054009002080859</v>
      </c>
      <c r="O25" s="32">
        <f t="shared" si="10"/>
        <v>0.018012156811718125</v>
      </c>
      <c r="P25" s="32">
        <f t="shared" si="11"/>
        <v>0.005968360081550772</v>
      </c>
      <c r="Q25" s="21">
        <v>23</v>
      </c>
    </row>
    <row r="26" spans="1:17" ht="15">
      <c r="A26" s="28" t="s">
        <v>109</v>
      </c>
      <c r="B26" s="29">
        <v>48638</v>
      </c>
      <c r="C26" s="29">
        <v>49626</v>
      </c>
      <c r="D26" s="29">
        <v>49844</v>
      </c>
      <c r="E26" s="29">
        <v>50240</v>
      </c>
      <c r="F26" s="29">
        <v>50946</v>
      </c>
      <c r="G26" s="29">
        <v>52032</v>
      </c>
      <c r="H26" s="29">
        <v>53408</v>
      </c>
      <c r="I26" s="29">
        <v>54416</v>
      </c>
      <c r="J26" s="31"/>
      <c r="K26" s="32">
        <f t="shared" si="6"/>
        <v>0.1187960031251285</v>
      </c>
      <c r="L26" s="32">
        <f t="shared" si="7"/>
        <v>0.0161654278136365</v>
      </c>
      <c r="M26" s="32">
        <f t="shared" si="8"/>
        <v>0.09172618569938207</v>
      </c>
      <c r="N26" s="32">
        <f t="shared" si="9"/>
        <v>0.017706961927440812</v>
      </c>
      <c r="O26" s="32">
        <f t="shared" si="10"/>
        <v>0.06811133356887684</v>
      </c>
      <c r="P26" s="32">
        <f t="shared" si="11"/>
        <v>0.022206977548554274</v>
      </c>
      <c r="Q26" s="21">
        <v>24</v>
      </c>
    </row>
    <row r="27" spans="1:17" ht="15">
      <c r="A27" s="28" t="s">
        <v>98</v>
      </c>
      <c r="B27" s="29">
        <v>52879</v>
      </c>
      <c r="C27" s="29">
        <v>53112</v>
      </c>
      <c r="D27" s="29">
        <v>52815</v>
      </c>
      <c r="E27" s="29">
        <v>52938</v>
      </c>
      <c r="F27" s="29">
        <v>52880</v>
      </c>
      <c r="G27" s="29">
        <v>52924</v>
      </c>
      <c r="H27" s="29">
        <v>53382</v>
      </c>
      <c r="I27" s="29">
        <v>54190</v>
      </c>
      <c r="J27" s="31"/>
      <c r="K27" s="32">
        <f t="shared" si="6"/>
        <v>0.024792450689309554</v>
      </c>
      <c r="L27" s="32">
        <f t="shared" si="7"/>
        <v>0.0035047136190025086</v>
      </c>
      <c r="M27" s="32">
        <f t="shared" si="8"/>
        <v>0.026034270567073747</v>
      </c>
      <c r="N27" s="32">
        <f t="shared" si="9"/>
        <v>0.005153463306003969</v>
      </c>
      <c r="O27" s="32">
        <f t="shared" si="10"/>
        <v>0.02477307110438729</v>
      </c>
      <c r="P27" s="32">
        <f t="shared" si="11"/>
        <v>0.008190424173776245</v>
      </c>
      <c r="Q27" s="21">
        <v>25</v>
      </c>
    </row>
    <row r="28" spans="1:17" ht="15">
      <c r="A28" s="28" t="s">
        <v>102</v>
      </c>
      <c r="B28" s="29">
        <v>52567</v>
      </c>
      <c r="C28" s="29">
        <v>53003</v>
      </c>
      <c r="D28" s="29">
        <v>52926</v>
      </c>
      <c r="E28" s="29">
        <v>52232</v>
      </c>
      <c r="F28" s="29">
        <v>52234</v>
      </c>
      <c r="G28" s="29">
        <v>52969</v>
      </c>
      <c r="H28" s="29">
        <v>52502</v>
      </c>
      <c r="I28" s="29">
        <v>52539</v>
      </c>
      <c r="J28" s="31"/>
      <c r="K28" s="32">
        <f t="shared" si="6"/>
        <v>-0.0005326535659253904</v>
      </c>
      <c r="L28" s="32">
        <f t="shared" si="7"/>
        <v>-7.611074289204378E-05</v>
      </c>
      <c r="M28" s="32">
        <f t="shared" si="8"/>
        <v>-0.007312096134225145</v>
      </c>
      <c r="N28" s="32">
        <f t="shared" si="9"/>
        <v>-0.001466715429216836</v>
      </c>
      <c r="O28" s="32">
        <f t="shared" si="10"/>
        <v>0.005839108626565072</v>
      </c>
      <c r="P28" s="32">
        <f t="shared" si="11"/>
        <v>0.0019425934293881841</v>
      </c>
      <c r="Q28" s="21">
        <v>26</v>
      </c>
    </row>
    <row r="29" spans="1:17" ht="15">
      <c r="A29" s="28" t="s">
        <v>116</v>
      </c>
      <c r="B29" s="29">
        <v>47175</v>
      </c>
      <c r="C29" s="29">
        <v>48261</v>
      </c>
      <c r="D29" s="29">
        <v>48638</v>
      </c>
      <c r="E29" s="29">
        <v>48373</v>
      </c>
      <c r="F29" s="29">
        <v>48819</v>
      </c>
      <c r="G29" s="29">
        <v>49690</v>
      </c>
      <c r="H29" s="29">
        <v>50713</v>
      </c>
      <c r="I29" s="29">
        <v>51758</v>
      </c>
      <c r="J29" s="31"/>
      <c r="K29" s="32">
        <f t="shared" si="6"/>
        <v>0.09714891361950186</v>
      </c>
      <c r="L29" s="32">
        <f t="shared" si="7"/>
        <v>0.013333091735151958</v>
      </c>
      <c r="M29" s="32">
        <f t="shared" si="8"/>
        <v>0.06414737448085858</v>
      </c>
      <c r="N29" s="32">
        <f t="shared" si="9"/>
        <v>0.012512411541134139</v>
      </c>
      <c r="O29" s="32">
        <f t="shared" si="10"/>
        <v>0.06020197054425531</v>
      </c>
      <c r="P29" s="32">
        <f t="shared" si="11"/>
        <v>0.019677576723715173</v>
      </c>
      <c r="Q29" s="21">
        <v>27</v>
      </c>
    </row>
    <row r="30" spans="1:17" ht="15">
      <c r="A30" s="28" t="s">
        <v>107</v>
      </c>
      <c r="B30" s="29">
        <v>47875</v>
      </c>
      <c r="C30" s="29">
        <v>49543</v>
      </c>
      <c r="D30" s="29">
        <v>48908</v>
      </c>
      <c r="E30" s="29">
        <v>49730</v>
      </c>
      <c r="F30" s="29">
        <v>50203</v>
      </c>
      <c r="G30" s="29">
        <v>50560</v>
      </c>
      <c r="H30" s="29">
        <v>51155</v>
      </c>
      <c r="I30" s="29">
        <v>51666</v>
      </c>
      <c r="J30" s="31"/>
      <c r="K30" s="32">
        <f t="shared" si="6"/>
        <v>0.07918537859007833</v>
      </c>
      <c r="L30" s="32">
        <f t="shared" si="7"/>
        <v>0.01094611472775675</v>
      </c>
      <c r="M30" s="32">
        <f t="shared" si="8"/>
        <v>0.05639159237752515</v>
      </c>
      <c r="N30" s="32">
        <f t="shared" si="9"/>
        <v>0.011032199339871651</v>
      </c>
      <c r="O30" s="32">
        <f t="shared" si="10"/>
        <v>0.029141684759874907</v>
      </c>
      <c r="P30" s="32">
        <f t="shared" si="11"/>
        <v>0.009621033774348087</v>
      </c>
      <c r="Q30" s="21">
        <v>28</v>
      </c>
    </row>
    <row r="31" spans="1:17" ht="15">
      <c r="A31" s="28" t="s">
        <v>110</v>
      </c>
      <c r="B31" s="29">
        <v>44968</v>
      </c>
      <c r="C31" s="29">
        <v>46227</v>
      </c>
      <c r="D31" s="29">
        <v>47368</v>
      </c>
      <c r="E31" s="29">
        <v>48154</v>
      </c>
      <c r="F31" s="29">
        <v>48842</v>
      </c>
      <c r="G31" s="29">
        <v>49539</v>
      </c>
      <c r="H31" s="29">
        <v>50525</v>
      </c>
      <c r="I31" s="29">
        <v>51364</v>
      </c>
      <c r="J31" s="31"/>
      <c r="K31" s="32">
        <f t="shared" si="6"/>
        <v>0.1422344778509162</v>
      </c>
      <c r="L31" s="32">
        <f t="shared" si="7"/>
        <v>0.019179670281353367</v>
      </c>
      <c r="M31" s="32">
        <f t="shared" si="8"/>
        <v>0.08436074987333221</v>
      </c>
      <c r="N31" s="32">
        <f t="shared" si="9"/>
        <v>0.01633002945236761</v>
      </c>
      <c r="O31" s="32">
        <f t="shared" si="10"/>
        <v>0.051635887146308505</v>
      </c>
      <c r="P31" s="32">
        <f t="shared" si="11"/>
        <v>0.016923927287388008</v>
      </c>
      <c r="Q31" s="21">
        <v>29</v>
      </c>
    </row>
    <row r="32" spans="1:17" ht="15">
      <c r="A32" s="28" t="s">
        <v>106</v>
      </c>
      <c r="B32" s="29">
        <v>44426</v>
      </c>
      <c r="C32" s="29">
        <v>45759</v>
      </c>
      <c r="D32" s="29">
        <v>47132</v>
      </c>
      <c r="E32" s="29">
        <v>47839</v>
      </c>
      <c r="F32" s="29">
        <v>48855</v>
      </c>
      <c r="G32" s="29">
        <v>49893</v>
      </c>
      <c r="H32" s="29">
        <v>50670</v>
      </c>
      <c r="I32" s="29">
        <v>51215</v>
      </c>
      <c r="J32" s="31"/>
      <c r="K32" s="32">
        <f t="shared" si="6"/>
        <v>0.1528159186062216</v>
      </c>
      <c r="L32" s="32">
        <f t="shared" si="7"/>
        <v>0.020523129366677217</v>
      </c>
      <c r="M32" s="32">
        <f t="shared" si="8"/>
        <v>0.0866290418399389</v>
      </c>
      <c r="N32" s="32">
        <f t="shared" si="9"/>
        <v>0.01675487085653926</v>
      </c>
      <c r="O32" s="32">
        <f t="shared" si="10"/>
        <v>0.04830621226077167</v>
      </c>
      <c r="P32" s="32">
        <f t="shared" si="11"/>
        <v>0.015849535793139857</v>
      </c>
      <c r="Q32" s="21">
        <v>30</v>
      </c>
    </row>
    <row r="33" spans="1:17" ht="15">
      <c r="A33" s="28" t="s">
        <v>92</v>
      </c>
      <c r="B33" s="29">
        <v>48385</v>
      </c>
      <c r="C33" s="29">
        <v>48043</v>
      </c>
      <c r="D33" s="29">
        <v>47564</v>
      </c>
      <c r="E33" s="29">
        <v>48114</v>
      </c>
      <c r="F33" s="29">
        <v>48988</v>
      </c>
      <c r="G33" s="29">
        <v>49786</v>
      </c>
      <c r="H33" s="29">
        <v>50620</v>
      </c>
      <c r="I33" s="29">
        <v>50834</v>
      </c>
      <c r="J33" s="31"/>
      <c r="K33" s="32">
        <f t="shared" si="6"/>
        <v>0.05061485997726568</v>
      </c>
      <c r="L33" s="32">
        <f t="shared" si="7"/>
        <v>0.007078588995416357</v>
      </c>
      <c r="M33" s="32">
        <f t="shared" si="8"/>
        <v>0.0687494743923976</v>
      </c>
      <c r="N33" s="32">
        <f t="shared" si="9"/>
        <v>0.013386659522746536</v>
      </c>
      <c r="O33" s="32">
        <f t="shared" si="10"/>
        <v>0.037682697803543726</v>
      </c>
      <c r="P33" s="32">
        <f t="shared" si="11"/>
        <v>0.01240634534552254</v>
      </c>
      <c r="Q33" s="21">
        <v>31</v>
      </c>
    </row>
    <row r="34" spans="1:17" ht="15">
      <c r="A34" s="28" t="s">
        <v>101</v>
      </c>
      <c r="B34" s="29">
        <v>49569</v>
      </c>
      <c r="C34" s="29">
        <v>49986</v>
      </c>
      <c r="D34" s="29">
        <v>50801</v>
      </c>
      <c r="E34" s="29">
        <v>50516</v>
      </c>
      <c r="F34" s="29">
        <v>50077</v>
      </c>
      <c r="G34" s="29">
        <v>50289</v>
      </c>
      <c r="H34" s="29">
        <v>50877</v>
      </c>
      <c r="I34" s="29">
        <v>50715</v>
      </c>
      <c r="J34" s="31"/>
      <c r="K34" s="32">
        <f t="shared" si="6"/>
        <v>0.023119288264842948</v>
      </c>
      <c r="L34" s="32">
        <f t="shared" si="7"/>
        <v>0.003270491638787343</v>
      </c>
      <c r="M34" s="32">
        <f t="shared" si="8"/>
        <v>-0.0016928800614161139</v>
      </c>
      <c r="N34" s="32">
        <f t="shared" si="9"/>
        <v>-0.0003388055128650258</v>
      </c>
      <c r="O34" s="32">
        <f t="shared" si="10"/>
        <v>0.01274037981508477</v>
      </c>
      <c r="P34" s="32">
        <f t="shared" si="11"/>
        <v>0.0042288845977176415</v>
      </c>
      <c r="Q34" s="21">
        <v>32</v>
      </c>
    </row>
    <row r="35" spans="1:17" ht="15">
      <c r="A35" s="28" t="s">
        <v>96</v>
      </c>
      <c r="B35" s="29">
        <v>41654</v>
      </c>
      <c r="C35" s="29">
        <v>42877</v>
      </c>
      <c r="D35" s="29">
        <v>44807</v>
      </c>
      <c r="E35" s="29">
        <v>46058</v>
      </c>
      <c r="F35" s="29">
        <v>47344</v>
      </c>
      <c r="G35" s="29">
        <v>48666</v>
      </c>
      <c r="H35" s="29">
        <v>50025</v>
      </c>
      <c r="I35" s="29">
        <v>50237</v>
      </c>
      <c r="J35" s="31"/>
      <c r="K35" s="32">
        <f t="shared" si="6"/>
        <v>0.20605464061074566</v>
      </c>
      <c r="L35" s="32">
        <f t="shared" si="7"/>
        <v>0.027126312329090352</v>
      </c>
      <c r="M35" s="32">
        <f t="shared" si="8"/>
        <v>0.12118642176445645</v>
      </c>
      <c r="N35" s="32">
        <f t="shared" si="9"/>
        <v>0.02314118270574994</v>
      </c>
      <c r="O35" s="32">
        <f t="shared" si="10"/>
        <v>0.06110594795539034</v>
      </c>
      <c r="P35" s="32">
        <f t="shared" si="11"/>
        <v>0.01996730253873702</v>
      </c>
      <c r="Q35" s="21">
        <v>33</v>
      </c>
    </row>
    <row r="36" spans="1:17" ht="15">
      <c r="A36" s="28" t="s">
        <v>80</v>
      </c>
      <c r="B36" s="29">
        <v>44731</v>
      </c>
      <c r="C36" s="29">
        <v>46106</v>
      </c>
      <c r="D36" s="29">
        <v>47249</v>
      </c>
      <c r="E36" s="29">
        <v>47338</v>
      </c>
      <c r="F36" s="29">
        <v>48430</v>
      </c>
      <c r="G36" s="29">
        <v>49232</v>
      </c>
      <c r="H36" s="29">
        <v>50017</v>
      </c>
      <c r="I36" s="29">
        <v>50229</v>
      </c>
      <c r="J36" s="31"/>
      <c r="K36" s="32">
        <f t="shared" si="6"/>
        <v>0.12291252151751582</v>
      </c>
      <c r="L36" s="32">
        <f t="shared" si="7"/>
        <v>0.016698715690037336</v>
      </c>
      <c r="M36" s="32">
        <f t="shared" si="8"/>
        <v>0.06307011788609283</v>
      </c>
      <c r="N36" s="32">
        <f t="shared" si="9"/>
        <v>0.012307331373440977</v>
      </c>
      <c r="O36" s="32">
        <f t="shared" si="10"/>
        <v>0.037146396861449514</v>
      </c>
      <c r="P36" s="32">
        <f t="shared" si="11"/>
        <v>0.01223190279759323</v>
      </c>
      <c r="Q36" s="21">
        <v>34</v>
      </c>
    </row>
    <row r="37" spans="1:17" ht="15">
      <c r="A37" s="28" t="s">
        <v>105</v>
      </c>
      <c r="B37" s="29">
        <v>48485</v>
      </c>
      <c r="C37" s="29">
        <v>49181</v>
      </c>
      <c r="D37" s="29">
        <v>49228</v>
      </c>
      <c r="E37" s="29">
        <v>49049</v>
      </c>
      <c r="F37" s="29">
        <v>49844</v>
      </c>
      <c r="G37" s="29">
        <v>49615</v>
      </c>
      <c r="H37" s="29">
        <v>49828</v>
      </c>
      <c r="I37" s="29">
        <v>50039</v>
      </c>
      <c r="J37" s="31"/>
      <c r="K37" s="32">
        <f t="shared" si="6"/>
        <v>0.03205114984015675</v>
      </c>
      <c r="L37" s="32">
        <f t="shared" si="7"/>
        <v>0.00451706125017548</v>
      </c>
      <c r="M37" s="32">
        <f t="shared" si="8"/>
        <v>0.016474364182985292</v>
      </c>
      <c r="N37" s="32">
        <f t="shared" si="9"/>
        <v>0.0032733726367051297</v>
      </c>
      <c r="O37" s="32">
        <f t="shared" si="10"/>
        <v>0.003912206082978894</v>
      </c>
      <c r="P37" s="32">
        <f t="shared" si="11"/>
        <v>0.0013023717857090222</v>
      </c>
      <c r="Q37" s="21">
        <v>35</v>
      </c>
    </row>
    <row r="38" spans="1:17" ht="15">
      <c r="A38" s="28" t="s">
        <v>111</v>
      </c>
      <c r="B38" s="29">
        <v>46879</v>
      </c>
      <c r="C38" s="29">
        <v>47571</v>
      </c>
      <c r="D38" s="29">
        <v>47803</v>
      </c>
      <c r="E38" s="29">
        <v>48003</v>
      </c>
      <c r="F38" s="29">
        <v>47949</v>
      </c>
      <c r="G38" s="29">
        <v>48720</v>
      </c>
      <c r="H38" s="29">
        <v>48611</v>
      </c>
      <c r="I38" s="29">
        <v>49781</v>
      </c>
      <c r="J38" s="31"/>
      <c r="K38" s="32">
        <f t="shared" si="6"/>
        <v>0.0619040508543271</v>
      </c>
      <c r="L38" s="32">
        <f t="shared" si="7"/>
        <v>0.008617428257149395</v>
      </c>
      <c r="M38" s="32">
        <f t="shared" si="8"/>
        <v>0.04137815618266636</v>
      </c>
      <c r="N38" s="32">
        <f t="shared" si="9"/>
        <v>0.008141964185842898</v>
      </c>
      <c r="O38" s="32">
        <f t="shared" si="10"/>
        <v>0.038207261882416736</v>
      </c>
      <c r="P38" s="32">
        <f t="shared" si="11"/>
        <v>0.012576912109321103</v>
      </c>
      <c r="Q38" s="21">
        <v>36</v>
      </c>
    </row>
    <row r="39" spans="1:17" ht="15">
      <c r="A39" s="28" t="s">
        <v>113</v>
      </c>
      <c r="B39" s="29">
        <v>46921</v>
      </c>
      <c r="C39" s="29">
        <v>46708</v>
      </c>
      <c r="D39" s="29">
        <v>45732</v>
      </c>
      <c r="E39" s="29">
        <v>46504</v>
      </c>
      <c r="F39" s="29">
        <v>46598</v>
      </c>
      <c r="G39" s="29">
        <v>47780</v>
      </c>
      <c r="H39" s="29">
        <v>48992</v>
      </c>
      <c r="I39" s="29">
        <v>49199</v>
      </c>
      <c r="J39" s="31"/>
      <c r="K39" s="32">
        <f t="shared" si="6"/>
        <v>0.04854968990430724</v>
      </c>
      <c r="L39" s="32">
        <f t="shared" si="7"/>
        <v>0.0067955516372184555</v>
      </c>
      <c r="M39" s="32">
        <f t="shared" si="8"/>
        <v>0.07581124814134522</v>
      </c>
      <c r="N39" s="32">
        <f t="shared" si="9"/>
        <v>0.014722326668260122</v>
      </c>
      <c r="O39" s="32">
        <f t="shared" si="10"/>
        <v>0.055817846259496116</v>
      </c>
      <c r="P39" s="32">
        <f t="shared" si="11"/>
        <v>0.018270118678271885</v>
      </c>
      <c r="Q39" s="21">
        <v>37</v>
      </c>
    </row>
    <row r="40" spans="1:17" ht="15">
      <c r="A40" s="28" t="s">
        <v>100</v>
      </c>
      <c r="B40" s="29">
        <v>46237</v>
      </c>
      <c r="C40" s="29">
        <v>46660</v>
      </c>
      <c r="D40" s="29">
        <v>46598</v>
      </c>
      <c r="E40" s="29">
        <v>46718</v>
      </c>
      <c r="F40" s="29">
        <v>47464</v>
      </c>
      <c r="G40" s="29">
        <v>48221</v>
      </c>
      <c r="H40" s="29">
        <v>48990</v>
      </c>
      <c r="I40" s="29">
        <v>49197</v>
      </c>
      <c r="J40" s="31"/>
      <c r="K40" s="32">
        <f t="shared" si="6"/>
        <v>0.0640179942470316</v>
      </c>
      <c r="L40" s="32">
        <f t="shared" si="7"/>
        <v>0.008904021719408961</v>
      </c>
      <c r="M40" s="32">
        <f t="shared" si="8"/>
        <v>0.05577492596248766</v>
      </c>
      <c r="N40" s="32">
        <f t="shared" si="9"/>
        <v>0.010914134175967982</v>
      </c>
      <c r="O40" s="32">
        <f t="shared" si="10"/>
        <v>0.036511882690038765</v>
      </c>
      <c r="P40" s="32">
        <f t="shared" si="11"/>
        <v>0.012025436763333675</v>
      </c>
      <c r="Q40" s="21">
        <v>38</v>
      </c>
    </row>
    <row r="41" spans="1:17" ht="15">
      <c r="A41" s="28" t="s">
        <v>117</v>
      </c>
      <c r="B41" s="29">
        <v>45549</v>
      </c>
      <c r="C41" s="29">
        <v>45497</v>
      </c>
      <c r="D41" s="29">
        <v>45891</v>
      </c>
      <c r="E41" s="29">
        <v>47082</v>
      </c>
      <c r="F41" s="29">
        <v>47563</v>
      </c>
      <c r="G41" s="29">
        <v>47742</v>
      </c>
      <c r="H41" s="29">
        <v>47979</v>
      </c>
      <c r="I41" s="29">
        <v>48708</v>
      </c>
      <c r="J41" s="31"/>
      <c r="K41" s="32">
        <f t="shared" si="6"/>
        <v>0.06935388263189093</v>
      </c>
      <c r="L41" s="32">
        <f t="shared" si="7"/>
        <v>0.009625258841104545</v>
      </c>
      <c r="M41" s="32">
        <f t="shared" si="8"/>
        <v>0.06138458521278682</v>
      </c>
      <c r="N41" s="32">
        <f t="shared" si="9"/>
        <v>0.011986118270422397</v>
      </c>
      <c r="O41" s="32">
        <f t="shared" si="10"/>
        <v>0.024073334314488153</v>
      </c>
      <c r="P41" s="32">
        <f t="shared" si="11"/>
        <v>0.007960900655726855</v>
      </c>
      <c r="Q41" s="21">
        <v>39</v>
      </c>
    </row>
    <row r="42" spans="1:17" ht="15">
      <c r="A42" s="28" t="s">
        <v>103</v>
      </c>
      <c r="B42" s="29">
        <v>47421</v>
      </c>
      <c r="C42" s="29">
        <v>47508</v>
      </c>
      <c r="D42" s="29">
        <v>47050</v>
      </c>
      <c r="E42" s="29">
        <v>47428</v>
      </c>
      <c r="F42" s="29">
        <v>48375</v>
      </c>
      <c r="G42" s="29">
        <v>48430</v>
      </c>
      <c r="H42" s="29">
        <v>48486</v>
      </c>
      <c r="I42" s="29">
        <v>48542</v>
      </c>
      <c r="J42" s="31"/>
      <c r="K42" s="32">
        <f t="shared" si="6"/>
        <v>0.02363931591489003</v>
      </c>
      <c r="L42" s="32">
        <f t="shared" si="7"/>
        <v>0.0033433241992959495</v>
      </c>
      <c r="M42" s="32">
        <f t="shared" si="8"/>
        <v>0.031710945802337936</v>
      </c>
      <c r="N42" s="32">
        <f t="shared" si="9"/>
        <v>0.006263239881147298</v>
      </c>
      <c r="O42" s="32">
        <f t="shared" si="10"/>
        <v>0.0034521963824289408</v>
      </c>
      <c r="P42" s="32">
        <f t="shared" si="11"/>
        <v>0.001149410476853019</v>
      </c>
      <c r="Q42" s="21">
        <v>40</v>
      </c>
    </row>
    <row r="43" spans="1:17" ht="15">
      <c r="A43" s="28" t="s">
        <v>95</v>
      </c>
      <c r="B43" s="29">
        <v>45738</v>
      </c>
      <c r="C43" s="29">
        <v>46045</v>
      </c>
      <c r="D43" s="29">
        <v>45998</v>
      </c>
      <c r="E43" s="29">
        <v>46314</v>
      </c>
      <c r="F43" s="29">
        <v>46631</v>
      </c>
      <c r="G43" s="29">
        <v>47319</v>
      </c>
      <c r="H43" s="29">
        <v>47823</v>
      </c>
      <c r="I43" s="29">
        <v>48220</v>
      </c>
      <c r="J43" s="31"/>
      <c r="K43" s="32">
        <f t="shared" si="6"/>
        <v>0.05426559972014518</v>
      </c>
      <c r="L43" s="32">
        <f t="shared" si="7"/>
        <v>0.0075777685652789195</v>
      </c>
      <c r="M43" s="32">
        <f t="shared" si="8"/>
        <v>0.04830644810643941</v>
      </c>
      <c r="N43" s="32">
        <f t="shared" si="9"/>
        <v>0.009479842831563667</v>
      </c>
      <c r="O43" s="32">
        <f t="shared" si="10"/>
        <v>0.03407604383350132</v>
      </c>
      <c r="P43" s="32">
        <f t="shared" si="11"/>
        <v>0.011232049989663873</v>
      </c>
      <c r="Q43" s="21">
        <v>41</v>
      </c>
    </row>
    <row r="44" spans="1:17" ht="15">
      <c r="A44" s="33" t="s">
        <v>115</v>
      </c>
      <c r="B44" s="34">
        <v>48454</v>
      </c>
      <c r="C44" s="34">
        <v>46850</v>
      </c>
      <c r="D44" s="34">
        <v>46700</v>
      </c>
      <c r="E44" s="34">
        <v>45933</v>
      </c>
      <c r="F44" s="34">
        <v>45737</v>
      </c>
      <c r="G44" s="34">
        <v>44990</v>
      </c>
      <c r="H44" s="34">
        <v>47819</v>
      </c>
      <c r="I44" s="34">
        <v>47985</v>
      </c>
      <c r="J44" s="47"/>
      <c r="K44" s="32">
        <f t="shared" si="6"/>
        <v>-0.009679283444091302</v>
      </c>
      <c r="L44" s="32">
        <f t="shared" si="7"/>
        <v>-0.0013885254194141439</v>
      </c>
      <c r="M44" s="32">
        <f t="shared" si="8"/>
        <v>0.027516059957173447</v>
      </c>
      <c r="N44" s="32">
        <f t="shared" si="9"/>
        <v>0.005443622439825102</v>
      </c>
      <c r="O44" s="32">
        <f t="shared" si="10"/>
        <v>0.04915057830640401</v>
      </c>
      <c r="P44" s="32">
        <f t="shared" si="11"/>
        <v>0.01612220379003504</v>
      </c>
      <c r="Q44" s="21">
        <v>42</v>
      </c>
    </row>
    <row r="45" spans="1:17" ht="15">
      <c r="A45" s="28" t="s">
        <v>114</v>
      </c>
      <c r="B45" s="29">
        <v>44249</v>
      </c>
      <c r="C45" s="29">
        <v>45159</v>
      </c>
      <c r="D45" s="29">
        <v>45321</v>
      </c>
      <c r="E45" s="29">
        <v>47839</v>
      </c>
      <c r="F45" s="29">
        <v>47517</v>
      </c>
      <c r="G45" s="29">
        <v>46752</v>
      </c>
      <c r="H45" s="29">
        <v>47409</v>
      </c>
      <c r="I45" s="29">
        <v>47849</v>
      </c>
      <c r="J45" s="31"/>
      <c r="K45" s="32">
        <f t="shared" si="6"/>
        <v>0.08135777079708016</v>
      </c>
      <c r="L45" s="32">
        <f t="shared" si="7"/>
        <v>0.011236582387230687</v>
      </c>
      <c r="M45" s="32">
        <f t="shared" si="8"/>
        <v>0.055779881291233645</v>
      </c>
      <c r="N45" s="32">
        <f t="shared" si="9"/>
        <v>0.010915083128692826</v>
      </c>
      <c r="O45" s="32">
        <f t="shared" si="10"/>
        <v>0.0069869730833175495</v>
      </c>
      <c r="P45" s="32">
        <f t="shared" si="11"/>
        <v>0.0023235877858438503</v>
      </c>
      <c r="Q45" s="21">
        <v>43</v>
      </c>
    </row>
    <row r="46" spans="1:17" ht="15">
      <c r="A46" s="28" t="s">
        <v>97</v>
      </c>
      <c r="B46" s="29">
        <v>45752</v>
      </c>
      <c r="C46" s="29">
        <v>46258</v>
      </c>
      <c r="D46" s="29">
        <v>46888</v>
      </c>
      <c r="E46" s="29">
        <v>45622</v>
      </c>
      <c r="F46" s="29">
        <v>45453</v>
      </c>
      <c r="G46" s="29">
        <v>45727</v>
      </c>
      <c r="H46" s="29">
        <v>46625</v>
      </c>
      <c r="I46" s="29">
        <v>47163</v>
      </c>
      <c r="J46" s="31"/>
      <c r="K46" s="32">
        <f t="shared" si="6"/>
        <v>0.030840181849973773</v>
      </c>
      <c r="L46" s="32">
        <f t="shared" si="7"/>
        <v>0.004348596432692808</v>
      </c>
      <c r="M46" s="32">
        <f t="shared" si="8"/>
        <v>0.005865040095546835</v>
      </c>
      <c r="N46" s="32">
        <f t="shared" si="9"/>
        <v>0.0011702657678889228</v>
      </c>
      <c r="O46" s="32">
        <f t="shared" si="10"/>
        <v>0.0376212791234902</v>
      </c>
      <c r="P46" s="32">
        <f t="shared" si="11"/>
        <v>0.012386370746231723</v>
      </c>
      <c r="Q46" s="21">
        <v>44</v>
      </c>
    </row>
    <row r="47" spans="1:17" ht="15">
      <c r="A47" s="28" t="s">
        <v>94</v>
      </c>
      <c r="B47" s="29">
        <v>48627</v>
      </c>
      <c r="C47" s="29">
        <v>48903</v>
      </c>
      <c r="D47" s="29">
        <v>49006</v>
      </c>
      <c r="E47" s="29">
        <v>50179</v>
      </c>
      <c r="F47" s="29">
        <v>51381</v>
      </c>
      <c r="G47" s="29">
        <v>49067</v>
      </c>
      <c r="H47" s="29">
        <v>47886</v>
      </c>
      <c r="I47" s="29">
        <v>46733</v>
      </c>
      <c r="J47" s="31"/>
      <c r="K47" s="32">
        <f t="shared" si="6"/>
        <v>-0.038949554774096694</v>
      </c>
      <c r="L47" s="32">
        <f t="shared" si="7"/>
        <v>-0.005659407582161435</v>
      </c>
      <c r="M47" s="32">
        <f t="shared" si="8"/>
        <v>-0.04638207566420438</v>
      </c>
      <c r="N47" s="32">
        <f t="shared" si="9"/>
        <v>-0.009453469602446751</v>
      </c>
      <c r="O47" s="32">
        <f t="shared" si="10"/>
        <v>-0.09046145462330434</v>
      </c>
      <c r="P47" s="32">
        <f t="shared" si="11"/>
        <v>-0.03111171919625233</v>
      </c>
      <c r="Q47" s="21">
        <v>45</v>
      </c>
    </row>
    <row r="48" spans="1:17" ht="15">
      <c r="A48" s="28" t="s">
        <v>122</v>
      </c>
      <c r="B48" s="29">
        <v>45923</v>
      </c>
      <c r="C48" s="29">
        <v>46340</v>
      </c>
      <c r="D48" s="29">
        <v>47033</v>
      </c>
      <c r="E48" s="29">
        <v>48159</v>
      </c>
      <c r="F48" s="29">
        <v>45543</v>
      </c>
      <c r="G48" s="29">
        <v>45695</v>
      </c>
      <c r="H48" s="29">
        <v>45848</v>
      </c>
      <c r="I48" s="29">
        <v>46042</v>
      </c>
      <c r="J48" s="31"/>
      <c r="K48" s="32">
        <f t="shared" si="6"/>
        <v>0.002591294122770725</v>
      </c>
      <c r="L48" s="32">
        <f t="shared" si="7"/>
        <v>0.0003697744224155919</v>
      </c>
      <c r="M48" s="32">
        <f t="shared" si="8"/>
        <v>-0.021070312333893223</v>
      </c>
      <c r="N48" s="32">
        <f t="shared" si="9"/>
        <v>-0.004250034850194706</v>
      </c>
      <c r="O48" s="32">
        <f t="shared" si="10"/>
        <v>0.010956678304020376</v>
      </c>
      <c r="P48" s="32">
        <f t="shared" si="11"/>
        <v>0.0036389679510802075</v>
      </c>
      <c r="Q48" s="21">
        <v>46</v>
      </c>
    </row>
    <row r="49" spans="1:17" ht="15">
      <c r="A49" s="28" t="s">
        <v>93</v>
      </c>
      <c r="B49" s="29">
        <v>44701</v>
      </c>
      <c r="C49" s="29">
        <v>44505</v>
      </c>
      <c r="D49" s="29">
        <v>44260</v>
      </c>
      <c r="E49" s="29">
        <v>45399</v>
      </c>
      <c r="F49" s="29">
        <v>45453</v>
      </c>
      <c r="G49" s="29">
        <v>45086</v>
      </c>
      <c r="H49" s="29">
        <v>45783</v>
      </c>
      <c r="I49" s="29">
        <v>45977</v>
      </c>
      <c r="J49" s="31"/>
      <c r="K49" s="32">
        <f t="shared" si="6"/>
        <v>0.028545222701952977</v>
      </c>
      <c r="L49" s="32">
        <f t="shared" si="7"/>
        <v>0.0040288653900828475</v>
      </c>
      <c r="M49" s="32">
        <f t="shared" si="8"/>
        <v>0.03879349299593312</v>
      </c>
      <c r="N49" s="32">
        <f t="shared" si="9"/>
        <v>0.0076410321902329326</v>
      </c>
      <c r="O49" s="32">
        <f t="shared" si="10"/>
        <v>0.011528391965326821</v>
      </c>
      <c r="P49" s="32">
        <f t="shared" si="11"/>
        <v>0.00382812408795119</v>
      </c>
      <c r="Q49" s="21">
        <v>47</v>
      </c>
    </row>
    <row r="50" spans="1:17" ht="15">
      <c r="A50" s="28" t="s">
        <v>123</v>
      </c>
      <c r="B50" s="29">
        <v>46358</v>
      </c>
      <c r="C50" s="29">
        <v>46952</v>
      </c>
      <c r="D50" s="29">
        <v>47553</v>
      </c>
      <c r="E50" s="29">
        <v>48691</v>
      </c>
      <c r="F50" s="29">
        <v>45264</v>
      </c>
      <c r="G50" s="29">
        <v>45335</v>
      </c>
      <c r="H50" s="29">
        <v>45406</v>
      </c>
      <c r="I50" s="29">
        <v>45477</v>
      </c>
      <c r="J50" s="31"/>
      <c r="K50" s="32">
        <f t="shared" si="6"/>
        <v>-0.019004271107467968</v>
      </c>
      <c r="L50" s="32">
        <f t="shared" si="7"/>
        <v>-0.0027372715725532126</v>
      </c>
      <c r="M50" s="32">
        <f t="shared" si="8"/>
        <v>-0.043656551637120684</v>
      </c>
      <c r="N50" s="32">
        <f t="shared" si="9"/>
        <v>-0.008887901963019695</v>
      </c>
      <c r="O50" s="32">
        <f t="shared" si="10"/>
        <v>0.004705726405090138</v>
      </c>
      <c r="P50" s="32">
        <f t="shared" si="11"/>
        <v>0.0015661214515347854</v>
      </c>
      <c r="Q50" s="21">
        <v>48</v>
      </c>
    </row>
    <row r="51" spans="1:17" ht="15">
      <c r="A51" s="28" t="s">
        <v>118</v>
      </c>
      <c r="B51" s="29">
        <v>45178</v>
      </c>
      <c r="C51" s="29">
        <v>46283</v>
      </c>
      <c r="D51" s="29">
        <v>47416</v>
      </c>
      <c r="E51" s="29">
        <v>48551</v>
      </c>
      <c r="F51" s="29">
        <v>44669</v>
      </c>
      <c r="G51" s="29">
        <v>44465</v>
      </c>
      <c r="H51" s="29">
        <v>45218</v>
      </c>
      <c r="I51" s="29">
        <v>45409</v>
      </c>
      <c r="J51" s="31"/>
      <c r="K51" s="32">
        <f t="shared" si="6"/>
        <v>0.005113108149984506</v>
      </c>
      <c r="L51" s="32">
        <f t="shared" si="7"/>
        <v>0.0007288484240446369</v>
      </c>
      <c r="M51" s="32">
        <f t="shared" si="8"/>
        <v>-0.042327484393453685</v>
      </c>
      <c r="N51" s="32">
        <f t="shared" si="9"/>
        <v>-0.008612577657551856</v>
      </c>
      <c r="O51" s="32">
        <f t="shared" si="10"/>
        <v>0.016566298775437104</v>
      </c>
      <c r="P51" s="32">
        <f t="shared" si="11"/>
        <v>0.005491883593236491</v>
      </c>
      <c r="Q51" s="21">
        <v>49</v>
      </c>
    </row>
    <row r="52" spans="1:17" ht="15">
      <c r="A52" s="28" t="s">
        <v>119</v>
      </c>
      <c r="B52" s="29">
        <v>43846</v>
      </c>
      <c r="C52" s="29">
        <v>44261</v>
      </c>
      <c r="D52" s="29">
        <v>44343</v>
      </c>
      <c r="E52" s="29">
        <v>44391</v>
      </c>
      <c r="F52" s="29">
        <v>44373</v>
      </c>
      <c r="G52" s="29">
        <v>44547</v>
      </c>
      <c r="H52" s="29">
        <v>45317</v>
      </c>
      <c r="I52" s="29">
        <v>44921</v>
      </c>
      <c r="J52" s="31"/>
      <c r="K52" s="32">
        <f t="shared" si="6"/>
        <v>0.024517629886420655</v>
      </c>
      <c r="L52" s="32">
        <f t="shared" si="7"/>
        <v>0.0034662646248693196</v>
      </c>
      <c r="M52" s="32">
        <f t="shared" si="8"/>
        <v>0.013034751821031504</v>
      </c>
      <c r="N52" s="32">
        <f t="shared" si="9"/>
        <v>0.0025934633273438923</v>
      </c>
      <c r="O52" s="32">
        <f t="shared" si="10"/>
        <v>0.012349852387713248</v>
      </c>
      <c r="P52" s="32">
        <f t="shared" si="11"/>
        <v>0.004099786245240766</v>
      </c>
      <c r="Q52" s="21">
        <v>50</v>
      </c>
    </row>
    <row r="53" spans="1:17" ht="15">
      <c r="A53" s="28" t="s">
        <v>121</v>
      </c>
      <c r="B53" s="29">
        <v>44498</v>
      </c>
      <c r="C53" s="29">
        <v>42307</v>
      </c>
      <c r="D53" s="29">
        <v>41975</v>
      </c>
      <c r="E53" s="29">
        <v>41976</v>
      </c>
      <c r="F53" s="29">
        <v>41814</v>
      </c>
      <c r="G53" s="29">
        <v>42187</v>
      </c>
      <c r="H53" s="29">
        <v>42564</v>
      </c>
      <c r="I53" s="29">
        <v>42744</v>
      </c>
      <c r="J53" s="31"/>
      <c r="K53" s="32">
        <f t="shared" si="6"/>
        <v>-0.03941750191019821</v>
      </c>
      <c r="L53" s="32">
        <f t="shared" si="7"/>
        <v>-0.005728587235843685</v>
      </c>
      <c r="M53" s="32">
        <f t="shared" si="8"/>
        <v>0.01832042882668255</v>
      </c>
      <c r="N53" s="32">
        <f t="shared" si="9"/>
        <v>0.003637526136786917</v>
      </c>
      <c r="O53" s="32">
        <f t="shared" si="10"/>
        <v>0.02224135457023963</v>
      </c>
      <c r="P53" s="32">
        <f t="shared" si="11"/>
        <v>0.007359489896751059</v>
      </c>
      <c r="Q53" s="21">
        <v>51</v>
      </c>
    </row>
    <row r="54" spans="1:16" ht="15">
      <c r="A54" s="35" t="s">
        <v>112</v>
      </c>
      <c r="B54" s="36">
        <v>35070</v>
      </c>
      <c r="C54" s="36">
        <v>38837</v>
      </c>
      <c r="D54" s="36">
        <v>39850</v>
      </c>
      <c r="E54" s="36">
        <v>38804</v>
      </c>
      <c r="F54" s="36">
        <v>39018</v>
      </c>
      <c r="G54" s="36">
        <v>40023</v>
      </c>
      <c r="H54" s="36">
        <v>40934</v>
      </c>
      <c r="I54" s="36">
        <v>42025</v>
      </c>
      <c r="J54" s="36"/>
      <c r="K54" s="38">
        <f t="shared" si="6"/>
        <v>0.1983176504134588</v>
      </c>
      <c r="L54" s="38">
        <f t="shared" si="7"/>
        <v>0.02618240792539428</v>
      </c>
      <c r="M54" s="38">
        <f t="shared" si="8"/>
        <v>0.054579673776662486</v>
      </c>
      <c r="N54" s="38">
        <f t="shared" si="9"/>
        <v>0.010685137475921591</v>
      </c>
      <c r="O54" s="38">
        <f t="shared" si="10"/>
        <v>0.07706699472038546</v>
      </c>
      <c r="P54" s="38">
        <f t="shared" si="11"/>
        <v>0.02505595402509231</v>
      </c>
    </row>
    <row r="55" ht="15">
      <c r="I55" s="21">
        <f>I54/I12</f>
        <v>0.6466279946454124</v>
      </c>
    </row>
    <row r="56" spans="9:10" ht="15">
      <c r="I56" s="43">
        <f>I55-I14</f>
        <v>-61341.35337200535</v>
      </c>
      <c r="J56" s="43"/>
    </row>
    <row r="57" spans="1:12" ht="15">
      <c r="A57" s="42" t="s">
        <v>124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</sheetData>
  <sheetProtection/>
  <autoFilter ref="A2:P53">
    <sortState ref="A3:P57">
      <sortCondition descending="1" sortBy="value" ref="I3:I57"/>
    </sortState>
  </autoFilter>
  <mergeCells count="3">
    <mergeCell ref="K1:L1"/>
    <mergeCell ref="M1:N1"/>
    <mergeCell ref="O1:P1"/>
  </mergeCells>
  <conditionalFormatting sqref="M1">
    <cfRule type="cellIs" priority="3" dxfId="0" operator="lessThan">
      <formula>0</formula>
    </cfRule>
  </conditionalFormatting>
  <conditionalFormatting sqref="K1">
    <cfRule type="cellIs" priority="1" dxfId="0" operator="lessThan">
      <formula>0</formula>
    </cfRule>
  </conditionalFormatting>
  <conditionalFormatting sqref="O1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Nordstrom</dc:creator>
  <cp:keywords/>
  <dc:description/>
  <cp:lastModifiedBy>Julia Hawes</cp:lastModifiedBy>
  <dcterms:created xsi:type="dcterms:W3CDTF">2017-04-11T20:25:27Z</dcterms:created>
  <dcterms:modified xsi:type="dcterms:W3CDTF">2017-05-08T18:39:09Z</dcterms:modified>
  <cp:category/>
  <cp:version/>
  <cp:contentType/>
  <cp:contentStatus/>
</cp:coreProperties>
</file>